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S" sheetId="1" r:id="rId1"/>
    <sheet name="IS" sheetId="2" r:id="rId2"/>
    <sheet name="CF" sheetId="3" r:id="rId3"/>
  </sheets>
  <externalReferences>
    <externalReference r:id="rId6"/>
  </externalReferences>
  <definedNames>
    <definedName name="_xlnm.Print_Area" localSheetId="0">'BS'!$A$1:$G$57</definedName>
  </definedNames>
  <calcPr fullCalcOnLoad="1"/>
</workbook>
</file>

<file path=xl/sharedStrings.xml><?xml version="1.0" encoding="utf-8"?>
<sst xmlns="http://schemas.openxmlformats.org/spreadsheetml/2006/main" count="188" uniqueCount="145">
  <si>
    <t>ADVANCE SYNERGY CAPITAL BERHAD (286452-T)</t>
  </si>
  <si>
    <t>(Incorporated in Malaysia)</t>
  </si>
  <si>
    <t>UNAUDITED CONDENSED CONSOLIDATED BALANCE SHEET</t>
  </si>
  <si>
    <t>Unaudited</t>
  </si>
  <si>
    <t>Audited</t>
  </si>
  <si>
    <t>As at</t>
  </si>
  <si>
    <t>31.12.2004</t>
  </si>
  <si>
    <t>RM'000</t>
  </si>
  <si>
    <t xml:space="preserve">     Non - current assets</t>
  </si>
  <si>
    <t xml:space="preserve">     Property, plant and equipment</t>
  </si>
  <si>
    <t xml:space="preserve">     Goodwill on consolidation</t>
  </si>
  <si>
    <t xml:space="preserve">     Associates</t>
  </si>
  <si>
    <t xml:space="preserve">     Other investments</t>
  </si>
  <si>
    <t xml:space="preserve">     Hire purchase, sale and leaseback, </t>
  </si>
  <si>
    <t xml:space="preserve">      factoring and financing receivables</t>
  </si>
  <si>
    <t xml:space="preserve">     Receivables</t>
  </si>
  <si>
    <t xml:space="preserve">     Current assets</t>
  </si>
  <si>
    <t xml:space="preserve">     Inventories</t>
  </si>
  <si>
    <t xml:space="preserve">     Other assets</t>
  </si>
  <si>
    <t xml:space="preserve">     Marketable securities</t>
  </si>
  <si>
    <t xml:space="preserve">     Current tax recoverable</t>
  </si>
  <si>
    <t>-</t>
  </si>
  <si>
    <t xml:space="preserve">     Cash and cash equivalents</t>
  </si>
  <si>
    <t xml:space="preserve">     Current liabilities</t>
  </si>
  <si>
    <t xml:space="preserve">      Payables</t>
  </si>
  <si>
    <t xml:space="preserve">      Current tax liabilities</t>
  </si>
  <si>
    <t xml:space="preserve">      Hire purchase payables</t>
  </si>
  <si>
    <t xml:space="preserve">      Term loan</t>
  </si>
  <si>
    <t xml:space="preserve">      Net current assets</t>
  </si>
  <si>
    <t xml:space="preserve">      Non current liabilities</t>
  </si>
  <si>
    <t xml:space="preserve">     Capital and reserves</t>
  </si>
  <si>
    <t xml:space="preserve">      Share capital</t>
  </si>
  <si>
    <t xml:space="preserve">      Reserves </t>
  </si>
  <si>
    <t xml:space="preserve">      Shareholders' equity</t>
  </si>
  <si>
    <t xml:space="preserve">             RM</t>
  </si>
  <si>
    <t xml:space="preserve">      Based upon the issued share capital of 157 million</t>
  </si>
  <si>
    <t xml:space="preserve">        ordinary shares of RM1.00 each.</t>
  </si>
  <si>
    <t>Total</t>
  </si>
  <si>
    <t>Cash and bank balances</t>
  </si>
  <si>
    <t>Minority interest</t>
  </si>
  <si>
    <t>INTERIM FINANCIAL REPORT</t>
  </si>
  <si>
    <t>UNAUDITED CONDENSED CONSOLIDATED INCOME STATEMENT</t>
  </si>
  <si>
    <t xml:space="preserve">        3 months ended</t>
  </si>
  <si>
    <t>Revenue</t>
  </si>
  <si>
    <t>Staff costs</t>
  </si>
  <si>
    <t>Rental of premises</t>
  </si>
  <si>
    <t>Depreciation of property, plant                                       and equipment</t>
  </si>
  <si>
    <t>Amortisation of goodwill</t>
  </si>
  <si>
    <t>Other operating expenses</t>
  </si>
  <si>
    <t>Loss from operations</t>
  </si>
  <si>
    <t>Share of results of associates</t>
  </si>
  <si>
    <t>Taxation</t>
  </si>
  <si>
    <t>- company and subsidiaries</t>
  </si>
  <si>
    <t>- associates</t>
  </si>
  <si>
    <t xml:space="preserve"> </t>
  </si>
  <si>
    <t>UNAUDITED CONDENSED CONSOLIDATED</t>
  </si>
  <si>
    <t>Share</t>
  </si>
  <si>
    <t>Treasury</t>
  </si>
  <si>
    <t>Retained</t>
  </si>
  <si>
    <t>capital</t>
  </si>
  <si>
    <t>Premium</t>
  </si>
  <si>
    <t>shares</t>
  </si>
  <si>
    <t xml:space="preserve">  At 1 Jan 2005</t>
  </si>
  <si>
    <t xml:space="preserve">  Purchase of treasury shares</t>
  </si>
  <si>
    <t xml:space="preserve">  Final dividend for the financial year</t>
  </si>
  <si>
    <t xml:space="preserve">  At 1 Jan 2004</t>
  </si>
  <si>
    <t xml:space="preserve">   ended 31 December 2003</t>
  </si>
  <si>
    <t>UNAUDITED CONDENSED CONSOLIDATED CASH FLOW STATEMENT</t>
  </si>
  <si>
    <t xml:space="preserve">  Operating activities</t>
  </si>
  <si>
    <t xml:space="preserve">   Adjustments to reconcile net results for</t>
  </si>
  <si>
    <t xml:space="preserve">   Non cash items</t>
  </si>
  <si>
    <t xml:space="preserve">    Shares of associates' result</t>
  </si>
  <si>
    <t xml:space="preserve">    Depreciation on property, plant and machinery</t>
  </si>
  <si>
    <t xml:space="preserve">    Dividend income</t>
  </si>
  <si>
    <t xml:space="preserve">    Taxation</t>
  </si>
  <si>
    <t xml:space="preserve">    Goodwill amortised</t>
  </si>
  <si>
    <t xml:space="preserve">    Minority interest</t>
  </si>
  <si>
    <t xml:space="preserve">   Non operating items</t>
  </si>
  <si>
    <t xml:space="preserve">  Operating loss before changes in working capital</t>
  </si>
  <si>
    <t xml:space="preserve">  Changes in working capital:</t>
  </si>
  <si>
    <t xml:space="preserve">     Net change in assets</t>
  </si>
  <si>
    <t xml:space="preserve">     Net change in liabilities</t>
  </si>
  <si>
    <t xml:space="preserve">  Cash flows used in operations</t>
  </si>
  <si>
    <t xml:space="preserve">   Income taxes paid</t>
  </si>
  <si>
    <t xml:space="preserve">  Net cash movement from operating activities</t>
  </si>
  <si>
    <t xml:space="preserve">  Investing activities</t>
  </si>
  <si>
    <t xml:space="preserve">  Purchase of property, plant and equipment</t>
  </si>
  <si>
    <t xml:space="preserve">  Proceeds from disposal of property plant and equipment</t>
  </si>
  <si>
    <t xml:space="preserve">  Dividend received</t>
  </si>
  <si>
    <t xml:space="preserve">  Proceeds from disposal of unquoted investment</t>
  </si>
  <si>
    <t xml:space="preserve">  Net cash movement from investing activities</t>
  </si>
  <si>
    <t xml:space="preserve">  Financing activities</t>
  </si>
  <si>
    <t xml:space="preserve">  Dividend paid</t>
  </si>
  <si>
    <t xml:space="preserve">  Treasury shares purchased</t>
  </si>
  <si>
    <t xml:space="preserve">  Repayment of  hire purchase liabilities</t>
  </si>
  <si>
    <t xml:space="preserve">  Proceeds from drawdown of term loan</t>
  </si>
  <si>
    <t xml:space="preserve">  Repayment of term loan</t>
  </si>
  <si>
    <t xml:space="preserve">  Proceeds from hire purchase liabilities</t>
  </si>
  <si>
    <t xml:space="preserve">  Net cash movement from financing activities</t>
  </si>
  <si>
    <t xml:space="preserve">  Net movement in cash and cash equivalents</t>
  </si>
  <si>
    <t>Analysis of cash and cash equivalent</t>
  </si>
  <si>
    <t>Deposits with licensed commercial banks</t>
  </si>
  <si>
    <t>Deposits with licensed finance companies</t>
  </si>
  <si>
    <t>Deposits with other financial instituitions</t>
  </si>
  <si>
    <t>Deposits with foreign financial institutions</t>
  </si>
  <si>
    <t>Cash and cash equivalents</t>
  </si>
  <si>
    <t>FOR YEAR ENDED 31 DECEMBER 2005</t>
  </si>
  <si>
    <t xml:space="preserve">       Year ended</t>
  </si>
  <si>
    <t>31.12.2005</t>
  </si>
  <si>
    <t>Net gain/(loss) on marketable securities</t>
  </si>
  <si>
    <t>Allowance for doubtful debts</t>
  </si>
  <si>
    <t>Impairment loss of investment</t>
  </si>
  <si>
    <t>Profit / (Loss) before taxation</t>
  </si>
  <si>
    <t>Loss after taxation</t>
  </si>
  <si>
    <t>Net Loss for the financial period</t>
  </si>
  <si>
    <t>Loss per share - basic (sen)</t>
  </si>
  <si>
    <t xml:space="preserve">(The Unaudited Condensed Consolidated Income Statement should be read in conjunction with the Audited </t>
  </si>
  <si>
    <t>Financial Statements for the year ended 31 December 2004)</t>
  </si>
  <si>
    <t xml:space="preserve">     Investment in a quoted security</t>
  </si>
  <si>
    <t xml:space="preserve">     Work in progress</t>
  </si>
  <si>
    <t xml:space="preserve">      Net assets per share</t>
  </si>
  <si>
    <t xml:space="preserve">(The Unaudited Condensed Consolidated Balance Sheet should be read in conjunction with the Audited  </t>
  </si>
  <si>
    <t>STATEMENT OF CHANGES IN EQUITY FOR YEAR ENDED 31 DECEMBER 2005</t>
  </si>
  <si>
    <t>earnings/</t>
  </si>
  <si>
    <t>(Accumulated loss)</t>
  </si>
  <si>
    <t xml:space="preserve">  Net result for the financial year</t>
  </si>
  <si>
    <t xml:space="preserve">   ended 31 December 2004</t>
  </si>
  <si>
    <t xml:space="preserve">  As at 31 December 2005</t>
  </si>
  <si>
    <t xml:space="preserve">  As at 31 December 2004</t>
  </si>
  <si>
    <t xml:space="preserve">(The Unaudited Condensed Consolidated Statement of Changes in Equity should be read in conjunction with the </t>
  </si>
  <si>
    <t xml:space="preserve"> Audited Financial Statements of the Company for the year ended 31 December 2004)</t>
  </si>
  <si>
    <t>Year ended</t>
  </si>
  <si>
    <t xml:space="preserve">   Net results for the financial year</t>
  </si>
  <si>
    <t xml:space="preserve">    the financial year to cash from operations:</t>
  </si>
  <si>
    <t xml:space="preserve">    Write off</t>
  </si>
  <si>
    <t xml:space="preserve">   Gain on disposal of PPE</t>
  </si>
  <si>
    <t xml:space="preserve">   Gain on disposal of investment</t>
  </si>
  <si>
    <t xml:space="preserve">   Allowance for doubtful debts</t>
  </si>
  <si>
    <t xml:space="preserve">   Impairment loss of investment in a quoted security</t>
  </si>
  <si>
    <t xml:space="preserve">  Redemption of Unsecured Subordinated Loan from an associate</t>
  </si>
  <si>
    <t xml:space="preserve">  Additional investment in subsidiaries, net of cash acquired</t>
  </si>
  <si>
    <t xml:space="preserve">  Cash and cash equivalents as at beginning of financial year</t>
  </si>
  <si>
    <t xml:space="preserve">  Cash and cash equivalents as at end of financial year</t>
  </si>
  <si>
    <t xml:space="preserve">(The Unaudited Condensed Consolidated Cash Flow Statement should be read in conjunction with the Audited   </t>
  </si>
  <si>
    <t xml:space="preserve">   Financial Statements for the year ended 31 December 2004)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</si>
</sst>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_);_(@_)"/>
    <numFmt numFmtId="167" formatCode="#,##0;\(#,##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64" fontId="3" fillId="2" borderId="0" xfId="15" applyNumberFormat="1" applyFont="1" applyFill="1" applyBorder="1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2" borderId="2" xfId="20" applyFont="1" applyFill="1" applyBorder="1" applyAlignment="1">
      <alignment horizontal="center"/>
      <protection/>
    </xf>
    <xf numFmtId="164" fontId="7" fillId="0" borderId="2" xfId="15" applyNumberFormat="1" applyFont="1" applyFill="1" applyBorder="1" applyAlignment="1">
      <alignment horizontal="right"/>
    </xf>
    <xf numFmtId="164" fontId="3" fillId="2" borderId="3" xfId="15" applyNumberFormat="1" applyFont="1" applyFill="1" applyBorder="1" applyAlignment="1">
      <alignment/>
    </xf>
    <xf numFmtId="0" fontId="3" fillId="2" borderId="4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164" fontId="7" fillId="0" borderId="0" xfId="15" applyNumberFormat="1" applyFont="1" applyFill="1" applyBorder="1" applyAlignment="1">
      <alignment horizontal="right"/>
    </xf>
    <xf numFmtId="164" fontId="3" fillId="2" borderId="5" xfId="15" applyNumberFormat="1" applyFont="1" applyFill="1" applyBorder="1" applyAlignment="1">
      <alignment/>
    </xf>
    <xf numFmtId="49" fontId="7" fillId="0" borderId="0" xfId="15" applyNumberFormat="1" applyFont="1" applyFill="1" applyBorder="1" applyAlignment="1">
      <alignment horizontal="right"/>
    </xf>
    <xf numFmtId="164" fontId="3" fillId="2" borderId="0" xfId="15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0" fontId="2" fillId="2" borderId="4" xfId="20" applyFont="1" applyFill="1" applyBorder="1">
      <alignment/>
      <protection/>
    </xf>
    <xf numFmtId="164" fontId="3" fillId="2" borderId="0" xfId="0" applyNumberFormat="1" applyFont="1" applyFill="1" applyAlignment="1">
      <alignment/>
    </xf>
    <xf numFmtId="0" fontId="3" fillId="2" borderId="4" xfId="20" applyFont="1" applyFill="1" applyBorder="1" applyAlignment="1">
      <alignment wrapText="1"/>
      <protection/>
    </xf>
    <xf numFmtId="0" fontId="8" fillId="2" borderId="0" xfId="20" applyFont="1" applyFill="1" applyBorder="1">
      <alignment/>
      <protection/>
    </xf>
    <xf numFmtId="164" fontId="2" fillId="2" borderId="6" xfId="15" applyNumberFormat="1" applyFont="1" applyFill="1" applyBorder="1" applyAlignment="1">
      <alignment/>
    </xf>
    <xf numFmtId="164" fontId="3" fillId="2" borderId="6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3" fillId="2" borderId="7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3" fillId="2" borderId="8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3" fillId="2" borderId="9" xfId="15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3" fillId="2" borderId="1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3" fillId="2" borderId="11" xfId="15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3" fontId="2" fillId="0" borderId="0" xfId="20" applyNumberFormat="1" applyFont="1" applyFill="1" applyBorder="1" applyAlignment="1">
      <alignment horizontal="center"/>
      <protection/>
    </xf>
    <xf numFmtId="43" fontId="3" fillId="2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165" fontId="2" fillId="0" borderId="0" xfId="20" applyNumberFormat="1" applyFont="1" applyFill="1" applyBorder="1" applyAlignment="1">
      <alignment horizontal="right"/>
      <protection/>
    </xf>
    <xf numFmtId="0" fontId="8" fillId="2" borderId="4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2" fillId="0" borderId="4" xfId="19" applyFont="1" applyFill="1" applyBorder="1" applyAlignment="1" quotePrefix="1">
      <alignment/>
      <protection/>
    </xf>
    <xf numFmtId="0" fontId="2" fillId="0" borderId="0" xfId="19" applyFont="1" applyFill="1" applyBorder="1" applyAlignment="1" quotePrefix="1">
      <alignment/>
      <protection/>
    </xf>
    <xf numFmtId="0" fontId="3" fillId="2" borderId="12" xfId="20" applyFont="1" applyFill="1" applyBorder="1">
      <alignment/>
      <protection/>
    </xf>
    <xf numFmtId="0" fontId="3" fillId="2" borderId="13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164" fontId="3" fillId="2" borderId="13" xfId="15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164" fontId="0" fillId="0" borderId="0" xfId="15" applyNumberFormat="1" applyAlignment="1">
      <alignment horizontal="center"/>
    </xf>
    <xf numFmtId="0" fontId="0" fillId="0" borderId="0" xfId="21" applyAlignment="1">
      <alignment/>
      <protection/>
    </xf>
    <xf numFmtId="164" fontId="0" fillId="0" borderId="0" xfId="15" applyNumberFormat="1" applyFont="1" applyBorder="1" applyAlignment="1">
      <alignment/>
    </xf>
    <xf numFmtId="0" fontId="7" fillId="0" borderId="0" xfId="21" applyFont="1" applyAlignment="1">
      <alignment horizontal="center"/>
      <protection/>
    </xf>
    <xf numFmtId="0" fontId="5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0" fontId="10" fillId="0" borderId="0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3" fillId="2" borderId="4" xfId="21" applyFont="1" applyFill="1" applyBorder="1" applyAlignment="1">
      <alignment horizontal="centerContinuous"/>
      <protection/>
    </xf>
    <xf numFmtId="0" fontId="3" fillId="2" borderId="0" xfId="21" applyFont="1" applyFill="1" applyBorder="1" applyAlignment="1">
      <alignment horizontal="centerContinuous"/>
      <protection/>
    </xf>
    <xf numFmtId="0" fontId="3" fillId="2" borderId="5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3" fillId="2" borderId="0" xfId="21" applyFont="1" applyFill="1">
      <alignment/>
      <protection/>
    </xf>
    <xf numFmtId="0" fontId="3" fillId="2" borderId="4" xfId="21" applyFont="1" applyFill="1" applyBorder="1">
      <alignment/>
      <protection/>
    </xf>
    <xf numFmtId="0" fontId="2" fillId="2" borderId="0" xfId="21" applyFont="1" applyFill="1" applyBorder="1" applyAlignment="1">
      <alignment horizontal="center"/>
      <protection/>
    </xf>
    <xf numFmtId="0" fontId="11" fillId="2" borderId="0" xfId="21" applyFont="1" applyFill="1" applyBorder="1" applyAlignment="1">
      <alignment horizontal="centerContinuous"/>
      <protection/>
    </xf>
    <xf numFmtId="0" fontId="3" fillId="2" borderId="0" xfId="21" applyFont="1" applyFill="1" applyBorder="1" applyAlignment="1">
      <alignment horizontal="center"/>
      <protection/>
    </xf>
    <xf numFmtId="0" fontId="11" fillId="2" borderId="8" xfId="21" applyFont="1" applyFill="1" applyBorder="1" applyAlignment="1">
      <alignment horizontal="center"/>
      <protection/>
    </xf>
    <xf numFmtId="0" fontId="4" fillId="2" borderId="8" xfId="21" applyFont="1" applyFill="1" applyBorder="1" applyAlignment="1">
      <alignment horizontal="center"/>
      <protection/>
    </xf>
    <xf numFmtId="0" fontId="11" fillId="2" borderId="0" xfId="21" applyFont="1" applyFill="1" applyBorder="1">
      <alignment/>
      <protection/>
    </xf>
    <xf numFmtId="0" fontId="2" fillId="2" borderId="15" xfId="21" applyFont="1" applyFill="1" applyBorder="1" applyAlignment="1">
      <alignment horizontal="center"/>
      <protection/>
    </xf>
    <xf numFmtId="0" fontId="3" fillId="2" borderId="15" xfId="21" applyFont="1" applyFill="1" applyBorder="1" applyAlignment="1">
      <alignment horizontal="center"/>
      <protection/>
    </xf>
    <xf numFmtId="0" fontId="11" fillId="2" borderId="0" xfId="21" applyFont="1" applyFill="1" applyBorder="1" applyAlignment="1">
      <alignment horizontal="center"/>
      <protection/>
    </xf>
    <xf numFmtId="0" fontId="3" fillId="2" borderId="7" xfId="21" applyFont="1" applyFill="1" applyBorder="1">
      <alignment/>
      <protection/>
    </xf>
    <xf numFmtId="0" fontId="3" fillId="2" borderId="7" xfId="21" applyFont="1" applyFill="1" applyBorder="1" applyAlignment="1">
      <alignment horizontal="center"/>
      <protection/>
    </xf>
    <xf numFmtId="0" fontId="2" fillId="2" borderId="4" xfId="21" applyFont="1" applyFill="1" applyBorder="1">
      <alignment/>
      <protection/>
    </xf>
    <xf numFmtId="164" fontId="2" fillId="2" borderId="15" xfId="15" applyNumberFormat="1" applyFont="1" applyFill="1" applyBorder="1" applyAlignment="1">
      <alignment horizontal="center"/>
    </xf>
    <xf numFmtId="164" fontId="3" fillId="2" borderId="15" xfId="15" applyNumberFormat="1" applyFont="1" applyFill="1" applyBorder="1" applyAlignment="1">
      <alignment horizontal="center"/>
    </xf>
    <xf numFmtId="0" fontId="3" fillId="2" borderId="4" xfId="21" applyFont="1" applyFill="1" applyBorder="1" applyAlignment="1">
      <alignment wrapText="1"/>
      <protection/>
    </xf>
    <xf numFmtId="164" fontId="2" fillId="2" borderId="7" xfId="15" applyNumberFormat="1" applyFont="1" applyFill="1" applyBorder="1" applyAlignment="1">
      <alignment horizontal="center"/>
    </xf>
    <xf numFmtId="164" fontId="3" fillId="2" borderId="7" xfId="15" applyNumberFormat="1" applyFont="1" applyFill="1" applyBorder="1" applyAlignment="1">
      <alignment horizontal="center"/>
    </xf>
    <xf numFmtId="164" fontId="2" fillId="2" borderId="8" xfId="15" applyNumberFormat="1" applyFont="1" applyFill="1" applyBorder="1" applyAlignment="1">
      <alignment horizontal="center"/>
    </xf>
    <xf numFmtId="164" fontId="3" fillId="2" borderId="8" xfId="15" applyNumberFormat="1" applyFont="1" applyFill="1" applyBorder="1" applyAlignment="1">
      <alignment horizontal="center"/>
    </xf>
    <xf numFmtId="164" fontId="2" fillId="2" borderId="8" xfId="15" applyNumberFormat="1" applyFont="1" applyFill="1" applyBorder="1" applyAlignment="1">
      <alignment/>
    </xf>
    <xf numFmtId="164" fontId="3" fillId="2" borderId="15" xfId="15" applyNumberFormat="1" applyFont="1" applyFill="1" applyBorder="1" applyAlignment="1">
      <alignment/>
    </xf>
    <xf numFmtId="164" fontId="3" fillId="2" borderId="0" xfId="21" applyNumberFormat="1" applyFont="1" applyFill="1" applyBorder="1">
      <alignment/>
      <protection/>
    </xf>
    <xf numFmtId="164" fontId="3" fillId="0" borderId="8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0" fontId="3" fillId="2" borderId="4" xfId="21" applyFont="1" applyFill="1" applyBorder="1" quotePrefix="1">
      <alignment/>
      <protection/>
    </xf>
    <xf numFmtId="164" fontId="2" fillId="0" borderId="8" xfId="15" applyNumberFormat="1" applyFont="1" applyFill="1" applyBorder="1" applyAlignment="1">
      <alignment horizontal="center"/>
    </xf>
    <xf numFmtId="164" fontId="2" fillId="0" borderId="15" xfId="15" applyNumberFormat="1" applyFont="1" applyFill="1" applyBorder="1" applyAlignment="1">
      <alignment horizontal="center"/>
    </xf>
    <xf numFmtId="164" fontId="3" fillId="0" borderId="15" xfId="15" applyNumberFormat="1" applyFont="1" applyFill="1" applyBorder="1" applyAlignment="1">
      <alignment horizontal="center"/>
    </xf>
    <xf numFmtId="164" fontId="2" fillId="0" borderId="15" xfId="15" applyNumberFormat="1" applyFont="1" applyFill="1" applyBorder="1" applyAlignment="1">
      <alignment/>
    </xf>
    <xf numFmtId="164" fontId="3" fillId="0" borderId="15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 horizontal="center"/>
    </xf>
    <xf numFmtId="164" fontId="3" fillId="0" borderId="7" xfId="15" applyNumberFormat="1" applyFont="1" applyFill="1" applyBorder="1" applyAlignment="1">
      <alignment/>
    </xf>
    <xf numFmtId="164" fontId="2" fillId="2" borderId="16" xfId="15" applyNumberFormat="1" applyFont="1" applyFill="1" applyBorder="1" applyAlignment="1">
      <alignment/>
    </xf>
    <xf numFmtId="164" fontId="3" fillId="2" borderId="16" xfId="15" applyNumberFormat="1" applyFont="1" applyFill="1" applyBorder="1" applyAlignment="1">
      <alignment/>
    </xf>
    <xf numFmtId="164" fontId="3" fillId="2" borderId="17" xfId="15" applyNumberFormat="1" applyFont="1" applyFill="1" applyBorder="1" applyAlignment="1">
      <alignment horizontal="center"/>
    </xf>
    <xf numFmtId="164" fontId="3" fillId="2" borderId="17" xfId="15" applyNumberFormat="1" applyFont="1" applyFill="1" applyBorder="1" applyAlignment="1">
      <alignment/>
    </xf>
    <xf numFmtId="43" fontId="2" fillId="2" borderId="18" xfId="15" applyFont="1" applyFill="1" applyBorder="1" applyAlignment="1">
      <alignment/>
    </xf>
    <xf numFmtId="43" fontId="3" fillId="2" borderId="18" xfId="15" applyFont="1" applyFill="1" applyBorder="1" applyAlignment="1">
      <alignment/>
    </xf>
    <xf numFmtId="43" fontId="3" fillId="2" borderId="0" xfId="21" applyNumberFormat="1" applyFont="1" applyFill="1" applyBorder="1" applyAlignment="1">
      <alignment horizontal="right"/>
      <protection/>
    </xf>
    <xf numFmtId="0" fontId="2" fillId="2" borderId="5" xfId="21" applyFont="1" applyFill="1" applyBorder="1">
      <alignment/>
      <protection/>
    </xf>
    <xf numFmtId="0" fontId="2" fillId="2" borderId="0" xfId="21" applyFont="1" applyFill="1" applyBorder="1">
      <alignment/>
      <protection/>
    </xf>
    <xf numFmtId="0" fontId="2" fillId="2" borderId="0" xfId="21" applyFont="1" applyFill="1">
      <alignment/>
      <protection/>
    </xf>
    <xf numFmtId="0" fontId="3" fillId="2" borderId="12" xfId="21" applyFont="1" applyFill="1" applyBorder="1">
      <alignment/>
      <protection/>
    </xf>
    <xf numFmtId="0" fontId="3" fillId="2" borderId="13" xfId="21" applyFont="1" applyFill="1" applyBorder="1">
      <alignment/>
      <protection/>
    </xf>
    <xf numFmtId="0" fontId="2" fillId="2" borderId="13" xfId="21" applyFont="1" applyFill="1" applyBorder="1">
      <alignment/>
      <protection/>
    </xf>
    <xf numFmtId="0" fontId="3" fillId="2" borderId="14" xfId="21" applyFont="1" applyFill="1" applyBorder="1">
      <alignment/>
      <protection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right"/>
    </xf>
    <xf numFmtId="0" fontId="2" fillId="2" borderId="5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37" fontId="2" fillId="2" borderId="0" xfId="15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164" fontId="2" fillId="0" borderId="11" xfId="15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37" fontId="2" fillId="2" borderId="10" xfId="15" applyNumberFormat="1" applyFont="1" applyFill="1" applyBorder="1" applyAlignment="1">
      <alignment/>
    </xf>
    <xf numFmtId="37" fontId="3" fillId="2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164" fontId="3" fillId="0" borderId="11" xfId="15" applyNumberFormat="1" applyFont="1" applyFill="1" applyBorder="1" applyAlignment="1">
      <alignment/>
    </xf>
    <xf numFmtId="37" fontId="3" fillId="2" borderId="10" xfId="15" applyNumberFormat="1" applyFont="1" applyFill="1" applyBorder="1" applyAlignment="1">
      <alignment/>
    </xf>
    <xf numFmtId="37" fontId="3" fillId="0" borderId="10" xfId="15" applyNumberFormat="1" applyFont="1" applyFill="1" applyBorder="1" applyAlignment="1">
      <alignment/>
    </xf>
    <xf numFmtId="167" fontId="3" fillId="2" borderId="10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43" fontId="3" fillId="0" borderId="0" xfId="15" applyFont="1" applyFill="1" applyBorder="1" applyAlignment="1">
      <alignment/>
    </xf>
    <xf numFmtId="37" fontId="4" fillId="2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 quotePrefix="1">
      <alignment horizontal="left"/>
    </xf>
    <xf numFmtId="164" fontId="14" fillId="0" borderId="0" xfId="15" applyNumberFormat="1" applyFont="1" applyFill="1" applyBorder="1" applyAlignment="1">
      <alignment/>
    </xf>
    <xf numFmtId="164" fontId="14" fillId="2" borderId="0" xfId="15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164" fontId="3" fillId="0" borderId="13" xfId="15" applyNumberFormat="1" applyFont="1" applyFill="1" applyBorder="1" applyAlignment="1">
      <alignment/>
    </xf>
    <xf numFmtId="164" fontId="3" fillId="2" borderId="13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5" xfId="0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0" fontId="4" fillId="0" borderId="4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left"/>
    </xf>
    <xf numFmtId="164" fontId="3" fillId="0" borderId="5" xfId="15" applyNumberFormat="1" applyFont="1" applyFill="1" applyBorder="1" applyAlignment="1">
      <alignment/>
    </xf>
    <xf numFmtId="0" fontId="3" fillId="0" borderId="4" xfId="0" applyFont="1" applyFill="1" applyBorder="1" applyAlignment="1" quotePrefix="1">
      <alignment horizontal="left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64" fontId="11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164" fontId="11" fillId="0" borderId="5" xfId="15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64" fontId="3" fillId="0" borderId="5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5" fillId="0" borderId="5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2" fillId="0" borderId="13" xfId="15" applyNumberFormat="1" applyFont="1" applyFill="1" applyBorder="1" applyAlignment="1">
      <alignment horizontal="right"/>
    </xf>
    <xf numFmtId="164" fontId="3" fillId="0" borderId="13" xfId="15" applyNumberFormat="1" applyFont="1" applyFill="1" applyBorder="1" applyAlignment="1">
      <alignment horizontal="right"/>
    </xf>
    <xf numFmtId="164" fontId="15" fillId="0" borderId="14" xfId="15" applyNumberFormat="1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43" fontId="2" fillId="0" borderId="0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3" fillId="0" borderId="0" xfId="20" applyNumberFormat="1" applyFont="1" applyFill="1" applyBorder="1" applyAlignment="1">
      <alignment horizontal="right"/>
      <protection/>
    </xf>
    <xf numFmtId="0" fontId="3" fillId="2" borderId="5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Alignment="1">
      <alignment horizontal="center"/>
    </xf>
    <xf numFmtId="0" fontId="2" fillId="0" borderId="4" xfId="0" applyFont="1" applyFill="1" applyBorder="1" applyAlignment="1">
      <alignment/>
    </xf>
    <xf numFmtId="0" fontId="2" fillId="2" borderId="4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3" fillId="0" borderId="0" xfId="21" applyFont="1" applyAlignment="1">
      <alignment horizontal="center" vertical="center"/>
      <protection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19" applyFont="1" applyFill="1" applyBorder="1" applyAlignment="1">
      <alignment/>
      <protection/>
    </xf>
    <xf numFmtId="0" fontId="2" fillId="0" borderId="0" xfId="19" applyFont="1" applyFill="1" applyBorder="1" applyAlignment="1" quotePrefix="1">
      <alignment/>
      <protection/>
    </xf>
    <xf numFmtId="0" fontId="2" fillId="0" borderId="5" xfId="19" applyFont="1" applyFill="1" applyBorder="1" applyAlignment="1" quotePrefix="1">
      <alignment/>
      <protection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4" xfId="19" applyFont="1" applyFill="1" applyBorder="1" applyAlignment="1">
      <alignment horizontal="left"/>
      <protection/>
    </xf>
    <xf numFmtId="0" fontId="2" fillId="0" borderId="0" xfId="19" applyFont="1" applyFill="1" applyBorder="1" applyAlignment="1" quotePrefix="1">
      <alignment horizontal="left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0" xfId="21" applyFont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0" fontId="7" fillId="2" borderId="22" xfId="21" applyFont="1" applyFill="1" applyBorder="1" applyAlignment="1">
      <alignment horizontal="center"/>
      <protection/>
    </xf>
    <xf numFmtId="0" fontId="7" fillId="2" borderId="23" xfId="21" applyFont="1" applyFill="1" applyBorder="1" applyAlignment="1">
      <alignment horizontal="center"/>
      <protection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MB Qtr2-2002" xfId="19"/>
    <cellStyle name="Normal_QTR1-03" xfId="20"/>
    <cellStyle name="Normal_QTR3-03-KL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33</xdr:row>
      <xdr:rowOff>76200</xdr:rowOff>
    </xdr:from>
    <xdr:to>
      <xdr:col>24</xdr:col>
      <xdr:colOff>209550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5449550" y="5943600"/>
          <a:ext cx="161925" cy="1838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61</xdr:row>
      <xdr:rowOff>47625</xdr:rowOff>
    </xdr:from>
    <xdr:to>
      <xdr:col>24</xdr:col>
      <xdr:colOff>219075</xdr:colOff>
      <xdr:row>72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5487650" y="10506075"/>
          <a:ext cx="133350" cy="1752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M%20DOCUMENTS\QUARTERLY%20RESULTS\4th%20Quarter%20resukts%202005\ASCAP-%20Consol%2031.12.05(6th%20Revised%2021.2.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Com-Ascap"/>
      <sheetName val="IS-3rd qtr"/>
      <sheetName val="Qtr-PQtr"/>
      <sheetName val="IS-'05-W"/>
      <sheetName val="Recon"/>
      <sheetName val="Audit fee"/>
      <sheetName val="Tax Com-Equity"/>
      <sheetName val="Qtr-Qtr"/>
      <sheetName val="BS-3Rd qtr"/>
      <sheetName val="BS'05-W (Dec)"/>
      <sheetName val="Revenue(Dec)"/>
      <sheetName val="Inter-co trans(Dec)"/>
      <sheetName val="CF(Dec)"/>
      <sheetName val="CF-W (Dec)"/>
      <sheetName val="Inter-co matrix(Dec)"/>
      <sheetName val="Consol Adj-05(Dec)"/>
      <sheetName val="Grp reclas'05(Dec)"/>
      <sheetName val="Gain PPE(Dec)"/>
      <sheetName val="PPE(Sep)"/>
      <sheetName val="BS'05-W (Dec) (2)"/>
      <sheetName val="Other inv(Sep)"/>
      <sheetName val="Associate(Sep)"/>
      <sheetName val="BS'04"/>
      <sheetName val="Consol adj-04"/>
      <sheetName val="IS-'04"/>
      <sheetName val="INt"/>
      <sheetName val="Consol adj (June'05)"/>
      <sheetName val="Audit Adj'04"/>
      <sheetName val="PPE(1)"/>
      <sheetName val="FA-Sub"/>
      <sheetName val="PPE-Exp"/>
      <sheetName val="CF Note(Dec)"/>
      <sheetName val="BS'04 (Revised)"/>
      <sheetName val="Pay(Sep)"/>
      <sheetName val="Rec(Sep)"/>
      <sheetName val="Quoted S(Dec)"/>
      <sheetName val="Associates"/>
      <sheetName val="Income St. - Mth"/>
      <sheetName val="Proof of assoc"/>
      <sheetName val="Disclosure"/>
    </sheetNames>
    <sheetDataSet>
      <sheetData sheetId="3">
        <row r="158">
          <cell r="AE158">
            <v>0</v>
          </cell>
        </row>
      </sheetData>
      <sheetData sheetId="13">
        <row r="10">
          <cell r="G10">
            <v>5353.405</v>
          </cell>
          <cell r="H10">
            <v>-11.307</v>
          </cell>
        </row>
        <row r="13">
          <cell r="G13">
            <v>30</v>
          </cell>
        </row>
        <row r="15">
          <cell r="G15">
            <v>-22227.79819</v>
          </cell>
          <cell r="H15">
            <v>796</v>
          </cell>
        </row>
        <row r="18">
          <cell r="H18">
            <v>-41</v>
          </cell>
        </row>
        <row r="19">
          <cell r="H19">
            <v>2000</v>
          </cell>
        </row>
        <row r="98">
          <cell r="H98">
            <v>-3046.839</v>
          </cell>
          <cell r="M98">
            <v>3004.839</v>
          </cell>
          <cell r="R98">
            <v>-5683.24421</v>
          </cell>
          <cell r="T98">
            <v>-200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1">
      <selection activeCell="A1" sqref="A1:G57"/>
    </sheetView>
  </sheetViews>
  <sheetFormatPr defaultColWidth="9.140625" defaultRowHeight="12.75"/>
  <cols>
    <col min="1" max="1" width="33.28125" style="3" customWidth="1"/>
    <col min="2" max="2" width="10.00390625" style="3" customWidth="1"/>
    <col min="3" max="3" width="12.00390625" style="64" bestFit="1" customWidth="1"/>
    <col min="4" max="4" width="10.28125" style="3" customWidth="1"/>
    <col min="5" max="5" width="16.8515625" style="3" customWidth="1"/>
    <col min="6" max="6" width="9.57421875" style="2" customWidth="1"/>
    <col min="7" max="7" width="1.28515625" style="2" customWidth="1"/>
    <col min="8" max="8" width="17.57421875" style="2" customWidth="1"/>
    <col min="9" max="9" width="17.421875" style="2" customWidth="1"/>
    <col min="10" max="16384" width="9.140625" style="3" customWidth="1"/>
  </cols>
  <sheetData>
    <row r="1" spans="1:8" ht="18.75">
      <c r="A1" s="249" t="s">
        <v>0</v>
      </c>
      <c r="B1" s="249"/>
      <c r="C1" s="249"/>
      <c r="D1" s="249"/>
      <c r="E1" s="249"/>
      <c r="F1" s="249"/>
      <c r="G1" s="249"/>
      <c r="H1" s="1"/>
    </row>
    <row r="2" spans="1:9" s="6" customFormat="1" ht="12.75">
      <c r="A2" s="250" t="s">
        <v>1</v>
      </c>
      <c r="B2" s="250"/>
      <c r="C2" s="250"/>
      <c r="D2" s="250"/>
      <c r="E2" s="250"/>
      <c r="F2" s="250"/>
      <c r="G2" s="4"/>
      <c r="H2" s="4"/>
      <c r="I2" s="5"/>
    </row>
    <row r="3" spans="1:9" s="6" customFormat="1" ht="7.5" customHeight="1" thickBot="1">
      <c r="A3" s="7"/>
      <c r="B3" s="3"/>
      <c r="C3" s="8"/>
      <c r="F3" s="5"/>
      <c r="G3" s="5"/>
      <c r="H3" s="5"/>
      <c r="I3" s="5"/>
    </row>
    <row r="4" spans="1:7" ht="21" customHeight="1" thickBot="1">
      <c r="A4" s="251" t="s">
        <v>2</v>
      </c>
      <c r="B4" s="252"/>
      <c r="C4" s="252"/>
      <c r="D4" s="252"/>
      <c r="E4" s="252"/>
      <c r="F4" s="252"/>
      <c r="G4" s="253"/>
    </row>
    <row r="5" spans="1:8" ht="14.25" customHeight="1">
      <c r="A5" s="10"/>
      <c r="B5" s="11"/>
      <c r="C5" s="12" t="s">
        <v>3</v>
      </c>
      <c r="D5" s="11"/>
      <c r="E5" s="12" t="s">
        <v>4</v>
      </c>
      <c r="F5" s="11"/>
      <c r="G5" s="13"/>
      <c r="H5" s="9"/>
    </row>
    <row r="6" spans="1:8" ht="14.25">
      <c r="A6" s="14"/>
      <c r="B6" s="15"/>
      <c r="C6" s="16" t="s">
        <v>5</v>
      </c>
      <c r="D6" s="2"/>
      <c r="E6" s="16" t="s">
        <v>5</v>
      </c>
      <c r="F6" s="15"/>
      <c r="G6" s="17"/>
      <c r="H6" s="9"/>
    </row>
    <row r="7" spans="1:10" ht="14.25">
      <c r="A7" s="14"/>
      <c r="B7" s="15"/>
      <c r="C7" s="18" t="s">
        <v>108</v>
      </c>
      <c r="D7" s="2"/>
      <c r="E7" s="18" t="s">
        <v>6</v>
      </c>
      <c r="F7" s="15"/>
      <c r="G7" s="17"/>
      <c r="H7" s="19"/>
      <c r="I7" s="20"/>
      <c r="J7" s="21"/>
    </row>
    <row r="8" spans="1:9" ht="12.75">
      <c r="A8" s="14"/>
      <c r="B8" s="22"/>
      <c r="C8" s="23" t="s">
        <v>7</v>
      </c>
      <c r="D8" s="2"/>
      <c r="E8" s="23" t="s">
        <v>7</v>
      </c>
      <c r="F8" s="15"/>
      <c r="G8" s="17"/>
      <c r="H8" s="19"/>
      <c r="I8" s="19"/>
    </row>
    <row r="9" spans="1:8" ht="6" customHeight="1">
      <c r="A9" s="14"/>
      <c r="B9" s="15"/>
      <c r="C9" s="24"/>
      <c r="D9" s="2"/>
      <c r="E9" s="25"/>
      <c r="F9" s="15"/>
      <c r="G9" s="17"/>
      <c r="H9" s="9"/>
    </row>
    <row r="10" spans="1:8" ht="12.75">
      <c r="A10" s="26" t="s">
        <v>8</v>
      </c>
      <c r="B10" s="15"/>
      <c r="C10" s="24"/>
      <c r="D10" s="2"/>
      <c r="E10" s="25"/>
      <c r="F10" s="15"/>
      <c r="G10" s="17"/>
      <c r="H10" s="9"/>
    </row>
    <row r="11" spans="1:12" ht="12.75">
      <c r="A11" s="14" t="s">
        <v>9</v>
      </c>
      <c r="B11" s="15"/>
      <c r="C11" s="24">
        <v>85950.15278</v>
      </c>
      <c r="D11" s="2"/>
      <c r="E11" s="25">
        <v>72381</v>
      </c>
      <c r="F11" s="15"/>
      <c r="G11" s="17"/>
      <c r="H11" s="9"/>
      <c r="I11" s="25"/>
      <c r="J11" s="27"/>
      <c r="K11" s="27"/>
      <c r="L11" s="27"/>
    </row>
    <row r="12" spans="1:13" ht="12.75">
      <c r="A12" s="14" t="s">
        <v>10</v>
      </c>
      <c r="B12" s="15"/>
      <c r="C12" s="24">
        <v>532.4</v>
      </c>
      <c r="D12" s="2"/>
      <c r="E12" s="25">
        <v>562</v>
      </c>
      <c r="F12" s="15"/>
      <c r="G12" s="17"/>
      <c r="H12" s="9"/>
      <c r="J12" s="27"/>
      <c r="K12" s="27"/>
      <c r="L12" s="27"/>
      <c r="M12" s="27"/>
    </row>
    <row r="13" spans="1:8" ht="12.75">
      <c r="A13" s="14" t="s">
        <v>11</v>
      </c>
      <c r="B13" s="15"/>
      <c r="C13" s="24">
        <v>113266.39798000001</v>
      </c>
      <c r="D13" s="2"/>
      <c r="E13" s="25">
        <v>102810</v>
      </c>
      <c r="F13" s="15"/>
      <c r="G13" s="17"/>
      <c r="H13" s="9"/>
    </row>
    <row r="14" spans="1:8" ht="12.75">
      <c r="A14" s="14" t="s">
        <v>12</v>
      </c>
      <c r="B14" s="15"/>
      <c r="C14" s="24">
        <v>19900.765</v>
      </c>
      <c r="D14" s="2"/>
      <c r="E14" s="25">
        <v>29901</v>
      </c>
      <c r="F14" s="15"/>
      <c r="G14" s="17"/>
      <c r="H14" s="9"/>
    </row>
    <row r="15" spans="1:8" ht="12.75">
      <c r="A15" s="28" t="s">
        <v>13</v>
      </c>
      <c r="B15" s="15"/>
      <c r="C15" s="24"/>
      <c r="D15" s="2"/>
      <c r="E15" s="25"/>
      <c r="F15" s="15"/>
      <c r="G15" s="17"/>
      <c r="H15" s="9"/>
    </row>
    <row r="16" spans="1:8" ht="12.75">
      <c r="A16" s="28" t="s">
        <v>14</v>
      </c>
      <c r="B16" s="15"/>
      <c r="C16" s="24">
        <v>6012.457</v>
      </c>
      <c r="D16" s="2"/>
      <c r="E16" s="25">
        <v>6370</v>
      </c>
      <c r="F16" s="15"/>
      <c r="G16" s="17"/>
      <c r="H16" s="9"/>
    </row>
    <row r="17" spans="1:8" ht="12.75">
      <c r="A17" s="14" t="s">
        <v>118</v>
      </c>
      <c r="B17" s="15"/>
      <c r="C17" s="24">
        <v>18270</v>
      </c>
      <c r="D17" s="2"/>
      <c r="E17" s="25">
        <v>0</v>
      </c>
      <c r="F17" s="15"/>
      <c r="G17" s="17"/>
      <c r="H17" s="9"/>
    </row>
    <row r="18" spans="1:8" ht="12.75">
      <c r="A18" s="28" t="s">
        <v>15</v>
      </c>
      <c r="B18" s="15"/>
      <c r="C18" s="24">
        <v>34248.503</v>
      </c>
      <c r="D18" s="2"/>
      <c r="E18" s="25">
        <v>27992</v>
      </c>
      <c r="F18" s="15"/>
      <c r="G18" s="17"/>
      <c r="H18" s="9"/>
    </row>
    <row r="19" spans="1:8" ht="12.75">
      <c r="A19" s="26"/>
      <c r="B19" s="29"/>
      <c r="C19" s="30">
        <f>SUM(C11:C18)-1</f>
        <v>278179.67576</v>
      </c>
      <c r="D19" s="2"/>
      <c r="E19" s="31">
        <f>SUM(E11:E18)</f>
        <v>240016</v>
      </c>
      <c r="F19" s="15"/>
      <c r="G19" s="17"/>
      <c r="H19" s="9"/>
    </row>
    <row r="20" spans="1:8" ht="6" customHeight="1">
      <c r="A20" s="26"/>
      <c r="B20" s="29"/>
      <c r="C20" s="24"/>
      <c r="D20" s="2"/>
      <c r="E20" s="25"/>
      <c r="F20" s="15"/>
      <c r="G20" s="17"/>
      <c r="H20" s="9"/>
    </row>
    <row r="21" spans="1:8" ht="12.75">
      <c r="A21" s="26" t="s">
        <v>16</v>
      </c>
      <c r="B21" s="15"/>
      <c r="C21" s="24"/>
      <c r="D21" s="2"/>
      <c r="E21" s="25"/>
      <c r="F21" s="15"/>
      <c r="G21" s="17"/>
      <c r="H21" s="9"/>
    </row>
    <row r="22" spans="1:8" ht="12.75">
      <c r="A22" s="14" t="s">
        <v>17</v>
      </c>
      <c r="B22" s="15"/>
      <c r="C22" s="32">
        <v>6572.482</v>
      </c>
      <c r="D22" s="2"/>
      <c r="E22" s="33">
        <v>3784</v>
      </c>
      <c r="F22" s="15"/>
      <c r="G22" s="17"/>
      <c r="H22" s="9"/>
    </row>
    <row r="23" spans="1:8" ht="12.75">
      <c r="A23" s="14" t="s">
        <v>119</v>
      </c>
      <c r="B23" s="15"/>
      <c r="C23" s="34">
        <v>7080.396</v>
      </c>
      <c r="D23" s="2"/>
      <c r="E23" s="35">
        <v>0</v>
      </c>
      <c r="F23" s="15"/>
      <c r="G23" s="17"/>
      <c r="H23" s="9"/>
    </row>
    <row r="24" spans="1:8" ht="12.75">
      <c r="A24" s="28" t="s">
        <v>13</v>
      </c>
      <c r="B24" s="15"/>
      <c r="C24" s="34"/>
      <c r="D24" s="2"/>
      <c r="E24" s="35"/>
      <c r="F24" s="15"/>
      <c r="G24" s="17"/>
      <c r="H24" s="9"/>
    </row>
    <row r="25" spans="1:8" ht="12.75">
      <c r="A25" s="28" t="s">
        <v>14</v>
      </c>
      <c r="B25" s="15"/>
      <c r="C25" s="34">
        <v>48185.659</v>
      </c>
      <c r="D25" s="2"/>
      <c r="E25" s="35">
        <v>10969</v>
      </c>
      <c r="F25" s="15"/>
      <c r="G25" s="17"/>
      <c r="H25" s="9"/>
    </row>
    <row r="26" spans="1:8" ht="12.75">
      <c r="A26" s="14" t="s">
        <v>15</v>
      </c>
      <c r="B26" s="15"/>
      <c r="C26" s="34">
        <v>29905.993149999977</v>
      </c>
      <c r="D26" s="2"/>
      <c r="E26" s="35">
        <v>33323</v>
      </c>
      <c r="F26" s="15"/>
      <c r="G26" s="17"/>
      <c r="H26" s="9"/>
    </row>
    <row r="27" spans="1:8" ht="12.75">
      <c r="A27" s="14" t="s">
        <v>18</v>
      </c>
      <c r="B27" s="15"/>
      <c r="C27" s="34">
        <v>0</v>
      </c>
      <c r="D27" s="2"/>
      <c r="E27" s="35">
        <v>20270</v>
      </c>
      <c r="F27" s="15"/>
      <c r="G27" s="17"/>
      <c r="H27" s="9"/>
    </row>
    <row r="28" spans="1:8" ht="12.75">
      <c r="A28" s="14" t="s">
        <v>19</v>
      </c>
      <c r="B28" s="15"/>
      <c r="C28" s="34">
        <v>3491.801</v>
      </c>
      <c r="D28" s="2"/>
      <c r="E28" s="35">
        <v>3000</v>
      </c>
      <c r="F28" s="15"/>
      <c r="G28" s="17"/>
      <c r="H28" s="9"/>
    </row>
    <row r="29" spans="1:9" ht="12.75">
      <c r="A29" s="14" t="s">
        <v>20</v>
      </c>
      <c r="B29" s="15"/>
      <c r="C29" s="36">
        <v>1158.718</v>
      </c>
      <c r="D29" s="2"/>
      <c r="E29" s="35">
        <v>1159</v>
      </c>
      <c r="F29" s="15"/>
      <c r="G29" s="17"/>
      <c r="H29" s="9"/>
      <c r="I29" s="37"/>
    </row>
    <row r="30" spans="1:8" ht="12.75">
      <c r="A30" s="14" t="s">
        <v>22</v>
      </c>
      <c r="B30" s="15"/>
      <c r="C30" s="34">
        <v>17671.768</v>
      </c>
      <c r="D30" s="2"/>
      <c r="E30" s="35">
        <v>72405</v>
      </c>
      <c r="F30" s="15"/>
      <c r="G30" s="17"/>
      <c r="H30" s="9"/>
    </row>
    <row r="31" spans="1:8" ht="12.75">
      <c r="A31" s="14"/>
      <c r="B31" s="15"/>
      <c r="C31" s="38">
        <f>SUM(C22:C30)</f>
        <v>114066.81714999997</v>
      </c>
      <c r="D31" s="2"/>
      <c r="E31" s="39">
        <f>SUM(E22:E30)</f>
        <v>144910</v>
      </c>
      <c r="F31" s="15"/>
      <c r="G31" s="17"/>
      <c r="H31" s="9"/>
    </row>
    <row r="32" spans="1:8" ht="6" customHeight="1">
      <c r="A32" s="40"/>
      <c r="B32" s="15"/>
      <c r="C32" s="32"/>
      <c r="D32" s="2"/>
      <c r="E32" s="33"/>
      <c r="F32" s="15"/>
      <c r="G32" s="17"/>
      <c r="H32" s="9"/>
    </row>
    <row r="33" spans="1:8" ht="12.75">
      <c r="A33" s="26" t="s">
        <v>23</v>
      </c>
      <c r="B33" s="15"/>
      <c r="C33" s="34"/>
      <c r="D33" s="2"/>
      <c r="E33" s="35"/>
      <c r="F33" s="15"/>
      <c r="G33" s="17"/>
      <c r="H33" s="9"/>
    </row>
    <row r="34" spans="1:13" ht="12.75">
      <c r="A34" s="14" t="s">
        <v>24</v>
      </c>
      <c r="B34" s="15"/>
      <c r="C34" s="34">
        <v>9141.433</v>
      </c>
      <c r="D34" s="2"/>
      <c r="E34" s="35">
        <v>3268</v>
      </c>
      <c r="F34" s="15"/>
      <c r="G34" s="17"/>
      <c r="H34" s="9"/>
      <c r="I34" s="37"/>
      <c r="K34" s="27"/>
      <c r="L34" s="27"/>
      <c r="M34" s="27"/>
    </row>
    <row r="35" spans="1:8" ht="12.75">
      <c r="A35" s="14" t="s">
        <v>25</v>
      </c>
      <c r="B35" s="15"/>
      <c r="C35" s="34">
        <v>612.987</v>
      </c>
      <c r="D35" s="37"/>
      <c r="E35" s="35">
        <v>2755</v>
      </c>
      <c r="F35" s="15"/>
      <c r="G35" s="17"/>
      <c r="H35" s="9"/>
    </row>
    <row r="36" spans="1:8" ht="12.75">
      <c r="A36" s="14" t="s">
        <v>26</v>
      </c>
      <c r="B36" s="15"/>
      <c r="C36" s="34">
        <v>36.60192</v>
      </c>
      <c r="D36" s="2"/>
      <c r="E36" s="35">
        <v>32</v>
      </c>
      <c r="F36" s="15"/>
      <c r="G36" s="17"/>
      <c r="H36" s="9"/>
    </row>
    <row r="37" spans="1:8" ht="12.75">
      <c r="A37" s="14" t="s">
        <v>27</v>
      </c>
      <c r="B37" s="15"/>
      <c r="C37" s="34">
        <v>1344.45639</v>
      </c>
      <c r="D37" s="2"/>
      <c r="E37" s="35">
        <v>0</v>
      </c>
      <c r="F37" s="15"/>
      <c r="G37" s="17"/>
      <c r="H37" s="9"/>
    </row>
    <row r="38" spans="1:8" ht="12.75">
      <c r="A38" s="14"/>
      <c r="B38" s="15"/>
      <c r="C38" s="38">
        <f>SUM(C34:C37)</f>
        <v>11135.478309999999</v>
      </c>
      <c r="D38" s="2"/>
      <c r="E38" s="39">
        <f>SUM(E34:E37)</f>
        <v>6055</v>
      </c>
      <c r="F38" s="15"/>
      <c r="G38" s="17"/>
      <c r="H38" s="9"/>
    </row>
    <row r="39" spans="1:8" ht="12.75">
      <c r="A39" s="26" t="s">
        <v>28</v>
      </c>
      <c r="B39" s="15"/>
      <c r="C39" s="41">
        <f>+C31-C38+1</f>
        <v>102932.33883999998</v>
      </c>
      <c r="D39" s="2"/>
      <c r="E39" s="31">
        <f>+E31-E38</f>
        <v>138855</v>
      </c>
      <c r="F39" s="15"/>
      <c r="G39" s="17"/>
      <c r="H39" s="9"/>
    </row>
    <row r="40" spans="1:8" ht="19.5" customHeight="1">
      <c r="A40" s="26" t="s">
        <v>29</v>
      </c>
      <c r="B40" s="15"/>
      <c r="C40" s="24"/>
      <c r="D40" s="2"/>
      <c r="E40" s="25"/>
      <c r="F40" s="15"/>
      <c r="G40" s="17"/>
      <c r="H40" s="9"/>
    </row>
    <row r="41" spans="1:8" ht="12.75">
      <c r="A41" s="14" t="s">
        <v>26</v>
      </c>
      <c r="B41" s="15"/>
      <c r="C41" s="24">
        <v>35.11638000000001</v>
      </c>
      <c r="D41" s="2"/>
      <c r="E41" s="25">
        <v>29</v>
      </c>
      <c r="F41" s="15"/>
      <c r="G41" s="17"/>
      <c r="H41" s="9"/>
    </row>
    <row r="42" spans="1:8" ht="12.75">
      <c r="A42" s="14" t="s">
        <v>27</v>
      </c>
      <c r="B42" s="15"/>
      <c r="C42" s="24">
        <v>6207.392</v>
      </c>
      <c r="D42" s="2"/>
      <c r="E42" s="25">
        <v>0</v>
      </c>
      <c r="F42" s="15"/>
      <c r="G42" s="17"/>
      <c r="H42" s="9"/>
    </row>
    <row r="43" spans="1:8" ht="13.5" thickBot="1">
      <c r="A43" s="14"/>
      <c r="B43" s="15"/>
      <c r="C43" s="42">
        <f>+C39+C19-C41-C42</f>
        <v>374869.50622</v>
      </c>
      <c r="D43" s="2"/>
      <c r="E43" s="43">
        <f>E19+E39-E41-E42</f>
        <v>378842</v>
      </c>
      <c r="F43" s="15"/>
      <c r="G43" s="17"/>
      <c r="H43" s="9"/>
    </row>
    <row r="44" spans="1:8" ht="13.5" thickTop="1">
      <c r="A44" s="14"/>
      <c r="B44" s="15"/>
      <c r="C44" s="24"/>
      <c r="D44" s="2"/>
      <c r="E44" s="25"/>
      <c r="F44" s="15"/>
      <c r="G44" s="17"/>
      <c r="H44" s="9"/>
    </row>
    <row r="45" spans="1:8" ht="12.75">
      <c r="A45" s="26" t="s">
        <v>30</v>
      </c>
      <c r="B45" s="15"/>
      <c r="C45" s="24"/>
      <c r="D45" s="2"/>
      <c r="E45" s="25"/>
      <c r="F45" s="15"/>
      <c r="G45" s="17"/>
      <c r="H45" s="9"/>
    </row>
    <row r="46" spans="1:8" ht="12.75">
      <c r="A46" s="14" t="s">
        <v>31</v>
      </c>
      <c r="B46" s="15"/>
      <c r="C46" s="24">
        <v>156860.843</v>
      </c>
      <c r="D46" s="2"/>
      <c r="E46" s="25">
        <v>156861</v>
      </c>
      <c r="F46" s="15"/>
      <c r="G46" s="17"/>
      <c r="H46" s="9"/>
    </row>
    <row r="47" spans="1:9" ht="12.75">
      <c r="A47" s="14" t="s">
        <v>32</v>
      </c>
      <c r="B47" s="15"/>
      <c r="C47" s="44">
        <v>218008.69110000003</v>
      </c>
      <c r="D47" s="2"/>
      <c r="E47" s="45">
        <v>221981</v>
      </c>
      <c r="F47" s="15"/>
      <c r="G47" s="17"/>
      <c r="H47" s="9"/>
      <c r="I47" s="37"/>
    </row>
    <row r="48" spans="1:8" ht="13.5" thickBot="1">
      <c r="A48" s="14" t="s">
        <v>33</v>
      </c>
      <c r="B48" s="15"/>
      <c r="C48" s="42">
        <f>SUM(C46:C47)</f>
        <v>374869.53410000005</v>
      </c>
      <c r="D48" s="2"/>
      <c r="E48" s="43">
        <f>SUM(E46:E47)</f>
        <v>378842</v>
      </c>
      <c r="F48" s="15"/>
      <c r="G48" s="17"/>
      <c r="H48" s="9"/>
    </row>
    <row r="49" spans="1:7" ht="13.5" thickTop="1">
      <c r="A49" s="14"/>
      <c r="B49" s="15"/>
      <c r="C49" s="24"/>
      <c r="D49" s="2"/>
      <c r="E49" s="25"/>
      <c r="F49" s="15"/>
      <c r="G49" s="46"/>
    </row>
    <row r="50" spans="1:7" ht="12.75">
      <c r="A50" s="26" t="s">
        <v>120</v>
      </c>
      <c r="B50" s="15"/>
      <c r="C50" s="47" t="s">
        <v>34</v>
      </c>
      <c r="D50" s="2"/>
      <c r="E50" s="48" t="s">
        <v>34</v>
      </c>
      <c r="F50" s="15"/>
      <c r="G50" s="46"/>
    </row>
    <row r="51" spans="1:7" ht="12.75">
      <c r="A51" s="14" t="s">
        <v>35</v>
      </c>
      <c r="B51" s="15"/>
      <c r="C51" s="49"/>
      <c r="D51" s="2"/>
      <c r="E51" s="15"/>
      <c r="F51" s="15"/>
      <c r="G51" s="46"/>
    </row>
    <row r="52" spans="1:7" ht="12.75">
      <c r="A52" s="14" t="s">
        <v>36</v>
      </c>
      <c r="B52" s="15"/>
      <c r="C52" s="50">
        <f>(+C48)/C46</f>
        <v>2.38982225857348</v>
      </c>
      <c r="D52" s="2"/>
      <c r="E52" s="228">
        <f>(+E48)/E46</f>
        <v>2.4151446184838807</v>
      </c>
      <c r="F52" s="15"/>
      <c r="G52" s="46"/>
    </row>
    <row r="53" spans="1:7" ht="6" customHeight="1">
      <c r="A53" s="51"/>
      <c r="B53" s="29"/>
      <c r="C53" s="52"/>
      <c r="D53" s="2"/>
      <c r="E53" s="29"/>
      <c r="F53" s="15"/>
      <c r="G53" s="46"/>
    </row>
    <row r="54" spans="1:7" ht="12.75">
      <c r="A54" s="240" t="s">
        <v>121</v>
      </c>
      <c r="B54" s="241"/>
      <c r="C54" s="241"/>
      <c r="D54" s="241"/>
      <c r="E54" s="241"/>
      <c r="F54" s="241"/>
      <c r="G54" s="242"/>
    </row>
    <row r="55" spans="1:7" ht="12.75">
      <c r="A55" s="254" t="s">
        <v>117</v>
      </c>
      <c r="B55" s="255"/>
      <c r="C55" s="255"/>
      <c r="D55" s="255"/>
      <c r="E55" s="255"/>
      <c r="F55" s="255"/>
      <c r="G55" s="229"/>
    </row>
    <row r="56" spans="1:7" ht="12.75">
      <c r="A56" s="53"/>
      <c r="B56" s="54"/>
      <c r="C56" s="54"/>
      <c r="D56" s="54"/>
      <c r="E56" s="54"/>
      <c r="F56" s="54"/>
      <c r="G56" s="46"/>
    </row>
    <row r="57" spans="1:7" ht="13.5" customHeight="1" thickBot="1">
      <c r="A57" s="55"/>
      <c r="B57" s="56"/>
      <c r="C57" s="57"/>
      <c r="D57" s="58"/>
      <c r="E57" s="58"/>
      <c r="F57" s="58"/>
      <c r="G57" s="59"/>
    </row>
    <row r="58" spans="1:7" ht="13.5" thickBot="1">
      <c r="A58" s="60"/>
      <c r="B58" s="256"/>
      <c r="C58" s="256"/>
      <c r="D58" s="61"/>
      <c r="E58" s="61"/>
      <c r="F58" s="62"/>
      <c r="G58" s="63"/>
    </row>
    <row r="59" spans="1:7" ht="12.75">
      <c r="A59" s="246" t="s">
        <v>55</v>
      </c>
      <c r="B59" s="247"/>
      <c r="C59" s="247"/>
      <c r="D59" s="247"/>
      <c r="E59" s="247"/>
      <c r="F59" s="247"/>
      <c r="G59" s="248"/>
    </row>
    <row r="60" spans="1:7" ht="13.5" thickBot="1">
      <c r="A60" s="257" t="s">
        <v>122</v>
      </c>
      <c r="B60" s="258"/>
      <c r="C60" s="258"/>
      <c r="D60" s="258"/>
      <c r="E60" s="258"/>
      <c r="F60" s="258"/>
      <c r="G60" s="259"/>
    </row>
    <row r="61" spans="1:7" ht="12.75">
      <c r="A61" s="134"/>
      <c r="B61" s="135"/>
      <c r="C61" s="135"/>
      <c r="D61" s="135"/>
      <c r="E61" s="135"/>
      <c r="F61" s="135"/>
      <c r="G61" s="136"/>
    </row>
    <row r="62" spans="1:7" ht="12.75">
      <c r="A62" s="134"/>
      <c r="B62" s="135"/>
      <c r="C62" s="135"/>
      <c r="D62" s="135"/>
      <c r="E62" s="135"/>
      <c r="F62" s="135"/>
      <c r="G62" s="136"/>
    </row>
    <row r="63" spans="1:7" ht="12.75">
      <c r="A63" s="134"/>
      <c r="B63" s="135"/>
      <c r="C63" s="135"/>
      <c r="D63" s="135"/>
      <c r="F63" s="135"/>
      <c r="G63" s="136"/>
    </row>
    <row r="64" spans="1:7" ht="12.75">
      <c r="A64" s="134"/>
      <c r="B64" s="135"/>
      <c r="C64" s="137"/>
      <c r="D64" s="135"/>
      <c r="E64" s="230" t="s">
        <v>58</v>
      </c>
      <c r="F64" s="138"/>
      <c r="G64" s="139"/>
    </row>
    <row r="65" spans="1:7" ht="12.75">
      <c r="A65" s="134"/>
      <c r="B65" s="135" t="s">
        <v>56</v>
      </c>
      <c r="C65" s="167" t="s">
        <v>56</v>
      </c>
      <c r="D65" s="135" t="s">
        <v>57</v>
      </c>
      <c r="E65" s="135" t="s">
        <v>123</v>
      </c>
      <c r="F65" s="138"/>
      <c r="G65" s="139"/>
    </row>
    <row r="66" spans="1:7" ht="12.75">
      <c r="A66" s="134"/>
      <c r="B66" s="135" t="s">
        <v>59</v>
      </c>
      <c r="C66" s="167" t="s">
        <v>60</v>
      </c>
      <c r="D66" s="135" t="s">
        <v>61</v>
      </c>
      <c r="E66" s="231" t="s">
        <v>124</v>
      </c>
      <c r="F66" s="135" t="s">
        <v>37</v>
      </c>
      <c r="G66" s="141"/>
    </row>
    <row r="67" spans="1:7" ht="12.75">
      <c r="A67" s="134"/>
      <c r="B67" s="135" t="s">
        <v>7</v>
      </c>
      <c r="C67" s="167" t="s">
        <v>7</v>
      </c>
      <c r="D67" s="135" t="s">
        <v>7</v>
      </c>
      <c r="E67" s="135" t="s">
        <v>7</v>
      </c>
      <c r="F67" s="135" t="s">
        <v>7</v>
      </c>
      <c r="G67" s="139"/>
    </row>
    <row r="68" spans="1:7" ht="12.75">
      <c r="A68" s="40" t="s">
        <v>54</v>
      </c>
      <c r="B68" s="2"/>
      <c r="C68" s="142"/>
      <c r="D68" s="143"/>
      <c r="E68" s="2"/>
      <c r="G68" s="144"/>
    </row>
    <row r="69" spans="1:7" ht="12.75">
      <c r="A69" s="145" t="s">
        <v>62</v>
      </c>
      <c r="B69" s="146">
        <v>156861</v>
      </c>
      <c r="C69" s="147">
        <v>221962</v>
      </c>
      <c r="D69" s="148">
        <v>-1346</v>
      </c>
      <c r="E69" s="146">
        <v>1365</v>
      </c>
      <c r="F69" s="148">
        <f>SUM(B69:E69)</f>
        <v>378842</v>
      </c>
      <c r="G69" s="144"/>
    </row>
    <row r="70" spans="1:7" ht="12.75">
      <c r="A70" s="149"/>
      <c r="B70" s="147"/>
      <c r="C70" s="147"/>
      <c r="D70" s="147"/>
      <c r="E70" s="147"/>
      <c r="F70" s="150"/>
      <c r="G70" s="151"/>
    </row>
    <row r="71" spans="1:7" ht="12.75">
      <c r="A71" s="149" t="s">
        <v>63</v>
      </c>
      <c r="B71" s="23">
        <v>0</v>
      </c>
      <c r="C71" s="23">
        <v>0</v>
      </c>
      <c r="D71" s="150">
        <f>-234-1083-229-197</f>
        <v>-1743</v>
      </c>
      <c r="E71" s="23">
        <v>0</v>
      </c>
      <c r="F71" s="148">
        <f>SUM(B71:E71)</f>
        <v>-1743</v>
      </c>
      <c r="G71" s="151"/>
    </row>
    <row r="72" spans="1:7" ht="12.75">
      <c r="A72" s="149" t="s">
        <v>125</v>
      </c>
      <c r="B72" s="23">
        <v>0</v>
      </c>
      <c r="C72" s="23">
        <v>0</v>
      </c>
      <c r="D72" s="23">
        <v>0</v>
      </c>
      <c r="E72" s="150">
        <f>10431+41-1869-3-262-7100+1-2000-139-1482-26+1274</f>
        <v>-1134</v>
      </c>
      <c r="F72" s="148">
        <f>SUM(B72:E72)</f>
        <v>-1134</v>
      </c>
      <c r="G72" s="151"/>
    </row>
    <row r="73" spans="1:7" ht="12.75">
      <c r="A73" s="149" t="s">
        <v>64</v>
      </c>
      <c r="B73" s="23"/>
      <c r="C73" s="23"/>
      <c r="D73" s="23"/>
      <c r="E73" s="150"/>
      <c r="F73" s="148"/>
      <c r="G73" s="151"/>
    </row>
    <row r="74" spans="1:7" ht="12.75">
      <c r="A74" s="149" t="s">
        <v>126</v>
      </c>
      <c r="B74" s="23">
        <v>0</v>
      </c>
      <c r="C74" s="23">
        <v>0</v>
      </c>
      <c r="D74" s="23">
        <v>0</v>
      </c>
      <c r="E74" s="150">
        <v>-1095</v>
      </c>
      <c r="F74" s="148">
        <f>SUM(B74:E74)</f>
        <v>-1095</v>
      </c>
      <c r="G74" s="151"/>
    </row>
    <row r="75" spans="1:7" ht="12.75">
      <c r="A75" s="149"/>
      <c r="B75" s="152"/>
      <c r="C75" s="152"/>
      <c r="D75" s="152"/>
      <c r="E75" s="152"/>
      <c r="F75" s="152"/>
      <c r="G75" s="151"/>
    </row>
    <row r="76" spans="1:7" ht="13.5" thickBot="1">
      <c r="A76" s="153" t="s">
        <v>127</v>
      </c>
      <c r="B76" s="154">
        <f>SUM(B69:B75)</f>
        <v>156861</v>
      </c>
      <c r="C76" s="154">
        <f>SUM(C69:C75)</f>
        <v>221962</v>
      </c>
      <c r="D76" s="154">
        <f>SUM(D69:D75)</f>
        <v>-3089</v>
      </c>
      <c r="E76" s="154">
        <f>SUM(E69:E75)</f>
        <v>-864</v>
      </c>
      <c r="F76" s="154">
        <f>SUM(F69:F75)</f>
        <v>374870</v>
      </c>
      <c r="G76" s="144"/>
    </row>
    <row r="77" spans="1:7" ht="14.25" thickTop="1">
      <c r="A77" s="51"/>
      <c r="B77" s="29"/>
      <c r="C77" s="52"/>
      <c r="D77" s="2"/>
      <c r="E77" s="29"/>
      <c r="F77" s="15"/>
      <c r="G77" s="46"/>
    </row>
    <row r="78" spans="1:7" ht="13.5">
      <c r="A78" s="51"/>
      <c r="B78" s="29"/>
      <c r="C78" s="52"/>
      <c r="D78" s="2"/>
      <c r="E78" s="29"/>
      <c r="F78" s="15"/>
      <c r="G78" s="46"/>
    </row>
    <row r="79" spans="1:7" ht="13.5">
      <c r="A79" s="51"/>
      <c r="B79" s="29"/>
      <c r="C79" s="52"/>
      <c r="D79" s="2"/>
      <c r="E79" s="29"/>
      <c r="F79" s="15"/>
      <c r="G79" s="46"/>
    </row>
    <row r="80" spans="1:7" ht="13.5">
      <c r="A80" s="51"/>
      <c r="B80" s="29"/>
      <c r="C80" s="52"/>
      <c r="D80" s="2"/>
      <c r="E80" s="29"/>
      <c r="F80" s="15"/>
      <c r="G80" s="46"/>
    </row>
    <row r="81" spans="1:7" ht="12.75">
      <c r="A81" s="145" t="s">
        <v>65</v>
      </c>
      <c r="B81" s="155">
        <v>156861</v>
      </c>
      <c r="C81" s="156">
        <v>221962</v>
      </c>
      <c r="D81" s="9">
        <v>-624</v>
      </c>
      <c r="E81" s="155">
        <v>13481</v>
      </c>
      <c r="F81" s="9">
        <f>SUM(B81:E81)</f>
        <v>391680</v>
      </c>
      <c r="G81" s="144"/>
    </row>
    <row r="82" spans="1:7" ht="12.75">
      <c r="A82" s="149"/>
      <c r="B82" s="156"/>
      <c r="C82" s="156"/>
      <c r="D82" s="156"/>
      <c r="E82" s="156"/>
      <c r="F82" s="157"/>
      <c r="G82" s="144"/>
    </row>
    <row r="83" spans="1:7" ht="12.75">
      <c r="A83" s="149" t="s">
        <v>63</v>
      </c>
      <c r="B83" s="158" t="s">
        <v>21</v>
      </c>
      <c r="C83" s="158" t="s">
        <v>21</v>
      </c>
      <c r="D83" s="157">
        <v>-722</v>
      </c>
      <c r="E83" s="158" t="s">
        <v>21</v>
      </c>
      <c r="F83" s="157">
        <f>SUM(C83:E83)</f>
        <v>-722</v>
      </c>
      <c r="G83" s="144"/>
    </row>
    <row r="84" spans="1:7" ht="12.75">
      <c r="A84" s="149" t="s">
        <v>125</v>
      </c>
      <c r="B84" s="158" t="s">
        <v>21</v>
      </c>
      <c r="C84" s="158" t="s">
        <v>21</v>
      </c>
      <c r="D84" s="158" t="s">
        <v>21</v>
      </c>
      <c r="E84" s="157">
        <v>-10993</v>
      </c>
      <c r="F84" s="157">
        <f>SUM(B84:E84)</f>
        <v>-10993</v>
      </c>
      <c r="G84" s="144"/>
    </row>
    <row r="85" spans="1:7" ht="12.75">
      <c r="A85" s="149" t="s">
        <v>64</v>
      </c>
      <c r="B85" s="157"/>
      <c r="C85" s="157"/>
      <c r="D85" s="157"/>
      <c r="E85" s="157"/>
      <c r="F85" s="157"/>
      <c r="G85" s="144"/>
    </row>
    <row r="86" spans="1:7" ht="12.75">
      <c r="A86" s="149" t="s">
        <v>66</v>
      </c>
      <c r="B86" s="158" t="s">
        <v>21</v>
      </c>
      <c r="C86" s="158" t="s">
        <v>21</v>
      </c>
      <c r="D86" s="158" t="s">
        <v>21</v>
      </c>
      <c r="E86" s="157">
        <v>-1123</v>
      </c>
      <c r="F86" s="157">
        <f>E86</f>
        <v>-1123</v>
      </c>
      <c r="G86" s="144"/>
    </row>
    <row r="87" spans="1:7" ht="12.75">
      <c r="A87" s="149"/>
      <c r="B87" s="159"/>
      <c r="C87" s="159"/>
      <c r="D87" s="159"/>
      <c r="E87" s="159"/>
      <c r="F87" s="159"/>
      <c r="G87" s="144"/>
    </row>
    <row r="88" spans="1:7" ht="13.5" thickBot="1">
      <c r="A88" s="153" t="s">
        <v>128</v>
      </c>
      <c r="B88" s="160">
        <f>SUM(B81:B83)</f>
        <v>156861</v>
      </c>
      <c r="C88" s="161">
        <f>SUM(C81:C83)</f>
        <v>221962</v>
      </c>
      <c r="D88" s="160">
        <f>SUM(D81:D83)</f>
        <v>-1346</v>
      </c>
      <c r="E88" s="160">
        <f>SUM(E81:E87)</f>
        <v>1365</v>
      </c>
      <c r="F88" s="162">
        <f>SUM(F81:F87)</f>
        <v>378842</v>
      </c>
      <c r="G88" s="144"/>
    </row>
    <row r="89" spans="1:7" ht="13.5" thickTop="1">
      <c r="A89" s="163"/>
      <c r="B89" s="155"/>
      <c r="C89" s="156"/>
      <c r="D89" s="164"/>
      <c r="E89" s="155"/>
      <c r="F89" s="9"/>
      <c r="G89" s="17"/>
    </row>
    <row r="90" spans="1:7" ht="12.75">
      <c r="A90" s="40"/>
      <c r="B90" s="155"/>
      <c r="C90" s="156"/>
      <c r="D90" s="155"/>
      <c r="E90" s="165"/>
      <c r="F90" s="155"/>
      <c r="G90" s="17"/>
    </row>
    <row r="91" spans="1:7" ht="12.75">
      <c r="A91" s="243" t="s">
        <v>129</v>
      </c>
      <c r="B91" s="244"/>
      <c r="C91" s="244"/>
      <c r="D91" s="244"/>
      <c r="E91" s="244"/>
      <c r="F91" s="244"/>
      <c r="G91" s="245"/>
    </row>
    <row r="92" spans="1:7" ht="12.75">
      <c r="A92" s="237" t="s">
        <v>130</v>
      </c>
      <c r="B92" s="238"/>
      <c r="C92" s="238"/>
      <c r="D92" s="238"/>
      <c r="E92" s="238"/>
      <c r="F92" s="238"/>
      <c r="G92" s="239"/>
    </row>
    <row r="93" spans="1:7" ht="12.75">
      <c r="A93" s="170"/>
      <c r="B93" s="171"/>
      <c r="C93" s="172"/>
      <c r="D93" s="173"/>
      <c r="E93" s="174"/>
      <c r="F93" s="173"/>
      <c r="G93" s="46"/>
    </row>
    <row r="94" spans="1:7" ht="13.5" thickBot="1">
      <c r="A94" s="175"/>
      <c r="B94" s="176"/>
      <c r="C94" s="177"/>
      <c r="D94" s="178"/>
      <c r="E94" s="62"/>
      <c r="F94" s="178"/>
      <c r="G94" s="59"/>
    </row>
  </sheetData>
  <mergeCells count="10">
    <mergeCell ref="A1:G1"/>
    <mergeCell ref="A2:F2"/>
    <mergeCell ref="A4:G4"/>
    <mergeCell ref="A92:G92"/>
    <mergeCell ref="A54:G54"/>
    <mergeCell ref="A91:G91"/>
    <mergeCell ref="A59:G59"/>
    <mergeCell ref="A55:F55"/>
    <mergeCell ref="B58:C58"/>
    <mergeCell ref="A60:G60"/>
  </mergeCells>
  <printOptions/>
  <pageMargins left="0.75" right="0.25" top="0.7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selection activeCell="A1" sqref="A1:H1"/>
    </sheetView>
  </sheetViews>
  <sheetFormatPr defaultColWidth="9.140625" defaultRowHeight="12.75"/>
  <cols>
    <col min="1" max="1" width="26.00390625" style="85" customWidth="1"/>
    <col min="2" max="2" width="5.7109375" style="85" customWidth="1"/>
    <col min="3" max="4" width="12.140625" style="85" customWidth="1"/>
    <col min="5" max="5" width="2.7109375" style="85" customWidth="1"/>
    <col min="6" max="7" width="12.140625" style="85" customWidth="1"/>
    <col min="8" max="8" width="1.7109375" style="84" customWidth="1"/>
    <col min="9" max="15" width="9.140625" style="84" customWidth="1"/>
    <col min="16" max="16384" width="9.140625" style="85" customWidth="1"/>
  </cols>
  <sheetData>
    <row r="1" spans="1:11" s="66" customFormat="1" ht="18.75">
      <c r="A1" s="235" t="s">
        <v>0</v>
      </c>
      <c r="B1" s="235"/>
      <c r="C1" s="235"/>
      <c r="D1" s="235"/>
      <c r="E1" s="235"/>
      <c r="F1" s="235"/>
      <c r="G1" s="235"/>
      <c r="H1" s="235"/>
      <c r="I1" s="65"/>
      <c r="J1" s="65"/>
      <c r="K1" s="65"/>
    </row>
    <row r="2" spans="1:11" s="66" customFormat="1" ht="15.75" customHeight="1">
      <c r="A2" s="236" t="s">
        <v>1</v>
      </c>
      <c r="B2" s="236"/>
      <c r="C2" s="236"/>
      <c r="D2" s="236"/>
      <c r="E2" s="236"/>
      <c r="F2" s="236"/>
      <c r="G2" s="236"/>
      <c r="H2" s="236"/>
      <c r="I2" s="67"/>
      <c r="J2" s="67"/>
      <c r="K2" s="67"/>
    </row>
    <row r="3" spans="1:11" s="66" customFormat="1" ht="11.25" customHeight="1">
      <c r="A3" s="65"/>
      <c r="B3" s="65"/>
      <c r="C3" s="68"/>
      <c r="D3" s="69"/>
      <c r="E3" s="68"/>
      <c r="F3" s="69"/>
      <c r="G3" s="68"/>
      <c r="H3" s="69"/>
      <c r="I3" s="70"/>
      <c r="J3" s="71"/>
      <c r="K3" s="70"/>
    </row>
    <row r="4" spans="1:11" s="66" customFormat="1" ht="18.75" customHeight="1">
      <c r="A4" s="260" t="s">
        <v>40</v>
      </c>
      <c r="B4" s="260"/>
      <c r="C4" s="260"/>
      <c r="D4" s="260"/>
      <c r="E4" s="260"/>
      <c r="F4" s="260"/>
      <c r="G4" s="260"/>
      <c r="H4" s="260"/>
      <c r="I4" s="72"/>
      <c r="J4" s="72"/>
      <c r="K4" s="72"/>
    </row>
    <row r="5" spans="1:11" s="66" customFormat="1" ht="18.75" customHeight="1">
      <c r="A5" s="260" t="s">
        <v>106</v>
      </c>
      <c r="B5" s="260"/>
      <c r="C5" s="260"/>
      <c r="D5" s="260"/>
      <c r="E5" s="260"/>
      <c r="F5" s="260"/>
      <c r="G5" s="260"/>
      <c r="H5" s="260"/>
      <c r="I5" s="72"/>
      <c r="J5" s="72"/>
      <c r="K5" s="72"/>
    </row>
    <row r="6" spans="1:11" s="66" customFormat="1" ht="6" customHeight="1">
      <c r="A6" s="73"/>
      <c r="B6" s="74"/>
      <c r="C6" s="70"/>
      <c r="D6" s="75"/>
      <c r="E6" s="70"/>
      <c r="F6" s="75"/>
      <c r="G6" s="70"/>
      <c r="H6" s="75"/>
      <c r="I6" s="70"/>
      <c r="J6" s="76"/>
      <c r="K6" s="70"/>
    </row>
    <row r="7" spans="4:10" s="66" customFormat="1" ht="6" customHeight="1" thickBot="1">
      <c r="D7" s="77"/>
      <c r="F7" s="77"/>
      <c r="H7" s="77"/>
      <c r="J7" s="78"/>
    </row>
    <row r="8" spans="1:36" s="66" customFormat="1" ht="21" customHeight="1" thickBot="1">
      <c r="A8" s="261" t="s">
        <v>41</v>
      </c>
      <c r="B8" s="262"/>
      <c r="C8" s="262"/>
      <c r="D8" s="262"/>
      <c r="E8" s="262"/>
      <c r="F8" s="262"/>
      <c r="G8" s="262"/>
      <c r="H8" s="263"/>
      <c r="I8" s="79"/>
      <c r="J8" s="79"/>
      <c r="K8" s="7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8" ht="12.75">
      <c r="A9" s="81"/>
      <c r="B9" s="82"/>
      <c r="C9" s="82"/>
      <c r="D9" s="82"/>
      <c r="E9" s="82"/>
      <c r="F9" s="82"/>
      <c r="G9" s="82"/>
      <c r="H9" s="83"/>
    </row>
    <row r="10" spans="1:8" ht="14.25">
      <c r="A10" s="86"/>
      <c r="B10" s="87"/>
      <c r="C10" s="264" t="s">
        <v>42</v>
      </c>
      <c r="D10" s="265"/>
      <c r="E10" s="88"/>
      <c r="F10" s="264" t="s">
        <v>107</v>
      </c>
      <c r="G10" s="265"/>
      <c r="H10" s="83"/>
    </row>
    <row r="11" spans="1:8" ht="12.75">
      <c r="A11" s="86"/>
      <c r="B11" s="89"/>
      <c r="C11" s="90" t="s">
        <v>108</v>
      </c>
      <c r="D11" s="91" t="s">
        <v>6</v>
      </c>
      <c r="E11" s="92"/>
      <c r="F11" s="90" t="s">
        <v>108</v>
      </c>
      <c r="G11" s="91" t="s">
        <v>6</v>
      </c>
      <c r="H11" s="83"/>
    </row>
    <row r="12" spans="1:8" ht="12.75">
      <c r="A12" s="86"/>
      <c r="B12" s="89"/>
      <c r="C12" s="93" t="s">
        <v>7</v>
      </c>
      <c r="D12" s="94" t="s">
        <v>7</v>
      </c>
      <c r="E12" s="95"/>
      <c r="F12" s="93" t="s">
        <v>7</v>
      </c>
      <c r="G12" s="94" t="s">
        <v>7</v>
      </c>
      <c r="H12" s="83"/>
    </row>
    <row r="13" spans="1:8" ht="12.75">
      <c r="A13" s="86"/>
      <c r="B13" s="89"/>
      <c r="C13" s="96"/>
      <c r="D13" s="96"/>
      <c r="E13" s="84"/>
      <c r="F13" s="97"/>
      <c r="G13" s="97"/>
      <c r="H13" s="83"/>
    </row>
    <row r="14" spans="1:8" ht="12.75">
      <c r="A14" s="98" t="s">
        <v>43</v>
      </c>
      <c r="B14" s="89"/>
      <c r="C14" s="99">
        <f>F14-22594</f>
        <v>5101.1990000000005</v>
      </c>
      <c r="D14" s="100">
        <v>6971</v>
      </c>
      <c r="E14" s="25"/>
      <c r="F14" s="99">
        <v>27695.199</v>
      </c>
      <c r="G14" s="100">
        <v>22093</v>
      </c>
      <c r="H14" s="83"/>
    </row>
    <row r="15" spans="1:8" ht="25.5">
      <c r="A15" s="101" t="s">
        <v>109</v>
      </c>
      <c r="B15" s="89"/>
      <c r="C15" s="102">
        <f>F15-60</f>
        <v>-4.771000000000001</v>
      </c>
      <c r="D15" s="103">
        <v>131</v>
      </c>
      <c r="E15" s="25"/>
      <c r="F15" s="102">
        <v>55.229</v>
      </c>
      <c r="G15" s="33">
        <v>231</v>
      </c>
      <c r="H15" s="83"/>
    </row>
    <row r="16" spans="1:8" ht="12.75">
      <c r="A16" s="86"/>
      <c r="B16" s="89"/>
      <c r="C16" s="104"/>
      <c r="D16" s="105"/>
      <c r="E16" s="25"/>
      <c r="F16" s="104"/>
      <c r="G16" s="35"/>
      <c r="H16" s="83"/>
    </row>
    <row r="17" spans="1:8" ht="12.75">
      <c r="A17" s="86" t="s">
        <v>44</v>
      </c>
      <c r="B17" s="89"/>
      <c r="C17" s="104">
        <f>F17+8882</f>
        <v>-3302.3520000000008</v>
      </c>
      <c r="D17" s="105">
        <v>-2526</v>
      </c>
      <c r="E17" s="25"/>
      <c r="F17" s="104">
        <v>-12184.352</v>
      </c>
      <c r="G17" s="35">
        <v>-9134</v>
      </c>
      <c r="H17" s="83"/>
    </row>
    <row r="18" spans="1:8" ht="12.75">
      <c r="A18" s="86"/>
      <c r="B18" s="89"/>
      <c r="C18" s="104"/>
      <c r="D18" s="105"/>
      <c r="E18" s="25"/>
      <c r="F18" s="104"/>
      <c r="G18" s="35"/>
      <c r="H18" s="83"/>
    </row>
    <row r="19" spans="1:8" ht="12.75">
      <c r="A19" s="86" t="s">
        <v>45</v>
      </c>
      <c r="B19" s="89"/>
      <c r="C19" s="104">
        <f>F19+749</f>
        <v>62.41300000000001</v>
      </c>
      <c r="D19" s="105">
        <v>-141</v>
      </c>
      <c r="E19" s="25"/>
      <c r="F19" s="104">
        <v>-686.587</v>
      </c>
      <c r="G19" s="35">
        <v>-695</v>
      </c>
      <c r="H19" s="83"/>
    </row>
    <row r="20" spans="1:8" ht="12.75">
      <c r="A20" s="86"/>
      <c r="B20" s="89"/>
      <c r="C20" s="104"/>
      <c r="D20" s="105"/>
      <c r="E20" s="25"/>
      <c r="F20" s="104"/>
      <c r="G20" s="35"/>
      <c r="H20" s="83"/>
    </row>
    <row r="21" spans="1:8" ht="25.5">
      <c r="A21" s="101" t="s">
        <v>46</v>
      </c>
      <c r="B21" s="89"/>
      <c r="C21" s="104">
        <f>F21+2431</f>
        <v>-2922.4049999999997</v>
      </c>
      <c r="D21" s="105">
        <v>-2066</v>
      </c>
      <c r="E21" s="25"/>
      <c r="F21" s="104">
        <v>-5353.405</v>
      </c>
      <c r="G21" s="35">
        <v>-3982</v>
      </c>
      <c r="H21" s="83"/>
    </row>
    <row r="22" spans="1:8" ht="12.75">
      <c r="A22" s="86"/>
      <c r="B22" s="89"/>
      <c r="C22" s="104"/>
      <c r="D22" s="105"/>
      <c r="E22" s="25"/>
      <c r="F22" s="104"/>
      <c r="G22" s="35"/>
      <c r="H22" s="83"/>
    </row>
    <row r="23" spans="1:8" ht="12.75">
      <c r="A23" s="86" t="s">
        <v>47</v>
      </c>
      <c r="B23" s="89"/>
      <c r="C23" s="104">
        <f>F23+620</f>
        <v>-206</v>
      </c>
      <c r="D23" s="105">
        <v>-207</v>
      </c>
      <c r="E23" s="25"/>
      <c r="F23" s="106">
        <v>-826</v>
      </c>
      <c r="G23" s="35">
        <v>-826</v>
      </c>
      <c r="H23" s="83"/>
    </row>
    <row r="24" spans="1:8" ht="12.75">
      <c r="A24" s="86"/>
      <c r="B24" s="89"/>
      <c r="C24" s="104"/>
      <c r="D24" s="105"/>
      <c r="E24" s="25"/>
      <c r="F24" s="106"/>
      <c r="G24" s="35"/>
      <c r="H24" s="83"/>
    </row>
    <row r="25" spans="1:8" ht="12.75">
      <c r="A25" s="86" t="s">
        <v>110</v>
      </c>
      <c r="B25" s="89"/>
      <c r="C25" s="104">
        <f>F25</f>
        <v>0</v>
      </c>
      <c r="D25" s="105">
        <v>-10730</v>
      </c>
      <c r="E25" s="25"/>
      <c r="F25" s="106">
        <v>0</v>
      </c>
      <c r="G25" s="35">
        <v>-10730</v>
      </c>
      <c r="H25" s="83"/>
    </row>
    <row r="26" spans="1:8" ht="12.75">
      <c r="A26" s="86"/>
      <c r="B26" s="89"/>
      <c r="C26" s="104"/>
      <c r="D26" s="105"/>
      <c r="E26" s="25"/>
      <c r="F26" s="106"/>
      <c r="G26" s="35"/>
      <c r="H26" s="83"/>
    </row>
    <row r="27" spans="1:8" ht="12.75">
      <c r="A27" s="86" t="s">
        <v>111</v>
      </c>
      <c r="B27" s="89"/>
      <c r="C27" s="104">
        <f>F27</f>
        <v>-2000</v>
      </c>
      <c r="D27" s="105">
        <v>0</v>
      </c>
      <c r="E27" s="25"/>
      <c r="F27" s="106">
        <v>-2000</v>
      </c>
      <c r="G27" s="35">
        <v>0</v>
      </c>
      <c r="H27" s="83"/>
    </row>
    <row r="28" spans="1:8" ht="12.75">
      <c r="A28" s="86"/>
      <c r="B28" s="89"/>
      <c r="C28" s="104"/>
      <c r="D28" s="105"/>
      <c r="E28" s="25"/>
      <c r="F28" s="106"/>
      <c r="G28" s="35"/>
      <c r="H28" s="83"/>
    </row>
    <row r="29" spans="1:8" ht="12.75">
      <c r="A29" s="86" t="s">
        <v>48</v>
      </c>
      <c r="B29" s="89"/>
      <c r="C29" s="99">
        <f>F29+14294</f>
        <v>-9842.75</v>
      </c>
      <c r="D29" s="100">
        <v>-7799</v>
      </c>
      <c r="E29" s="25"/>
      <c r="F29" s="99">
        <v>-24136.75</v>
      </c>
      <c r="G29" s="107">
        <v>-18247</v>
      </c>
      <c r="H29" s="83"/>
    </row>
    <row r="30" spans="1:8" ht="12.75">
      <c r="A30" s="98"/>
      <c r="B30" s="89"/>
      <c r="C30" s="102"/>
      <c r="D30" s="103"/>
      <c r="E30" s="25"/>
      <c r="F30" s="102"/>
      <c r="G30" s="33"/>
      <c r="H30" s="83"/>
    </row>
    <row r="31" spans="1:10" ht="12.75">
      <c r="A31" s="98" t="s">
        <v>49</v>
      </c>
      <c r="B31" s="89"/>
      <c r="C31" s="104">
        <f>SUM(C14:C29)</f>
        <v>-13114.666</v>
      </c>
      <c r="D31" s="105">
        <f>SUM(D14:D29)</f>
        <v>-16367</v>
      </c>
      <c r="E31" s="25"/>
      <c r="F31" s="104">
        <f>SUM(F14:F29)</f>
        <v>-17436.666</v>
      </c>
      <c r="G31" s="105">
        <f>SUM(G14:G29)</f>
        <v>-21290</v>
      </c>
      <c r="H31" s="83"/>
      <c r="J31" s="108"/>
    </row>
    <row r="32" spans="1:8" ht="12.75">
      <c r="A32" s="86"/>
      <c r="B32" s="89"/>
      <c r="C32" s="105"/>
      <c r="D32" s="105"/>
      <c r="E32" s="25"/>
      <c r="F32" s="35"/>
      <c r="G32" s="35"/>
      <c r="H32" s="83"/>
    </row>
    <row r="33" spans="1:8" ht="12.75">
      <c r="A33" s="86" t="s">
        <v>50</v>
      </c>
      <c r="B33" s="89"/>
      <c r="C33" s="99">
        <f>F33-21453</f>
        <v>774.7981900000013</v>
      </c>
      <c r="D33" s="100">
        <v>5063</v>
      </c>
      <c r="E33" s="25"/>
      <c r="F33" s="99">
        <v>22227.79819</v>
      </c>
      <c r="G33" s="100">
        <v>16859</v>
      </c>
      <c r="H33" s="83"/>
    </row>
    <row r="34" spans="1:8" ht="12.75">
      <c r="A34" s="86"/>
      <c r="B34" s="89"/>
      <c r="C34" s="103"/>
      <c r="D34" s="103"/>
      <c r="E34" s="25"/>
      <c r="F34" s="33"/>
      <c r="G34" s="33"/>
      <c r="H34" s="83"/>
    </row>
    <row r="35" spans="1:8" ht="12.75">
      <c r="A35" s="98" t="s">
        <v>112</v>
      </c>
      <c r="B35" s="89"/>
      <c r="C35" s="104">
        <f>SUM(C31:C33)</f>
        <v>-12339.867809999998</v>
      </c>
      <c r="D35" s="105">
        <f>SUM(D31:D33)</f>
        <v>-11304</v>
      </c>
      <c r="E35" s="25"/>
      <c r="F35" s="104">
        <f>SUM(F31:F33)</f>
        <v>4791.13219</v>
      </c>
      <c r="G35" s="105">
        <f>SUM(G31:G33)</f>
        <v>-4431</v>
      </c>
      <c r="H35" s="83"/>
    </row>
    <row r="36" spans="1:8" ht="12.75">
      <c r="A36" s="86"/>
      <c r="B36" s="89"/>
      <c r="C36" s="109"/>
      <c r="D36" s="109"/>
      <c r="E36" s="110"/>
      <c r="F36" s="111"/>
      <c r="G36" s="35"/>
      <c r="H36" s="83"/>
    </row>
    <row r="37" spans="1:8" ht="12.75">
      <c r="A37" s="86" t="s">
        <v>51</v>
      </c>
      <c r="B37" s="89"/>
      <c r="C37" s="109"/>
      <c r="D37" s="109"/>
      <c r="E37" s="110"/>
      <c r="F37" s="111"/>
      <c r="G37" s="35"/>
      <c r="H37" s="83"/>
    </row>
    <row r="38" spans="1:10" ht="12.75">
      <c r="A38" s="112" t="s">
        <v>52</v>
      </c>
      <c r="B38" s="89"/>
      <c r="C38" s="113">
        <f>F38+1502</f>
        <v>1259.72238</v>
      </c>
      <c r="D38" s="109">
        <v>-306</v>
      </c>
      <c r="E38" s="110"/>
      <c r="F38" s="34">
        <v>-242.2776200000001</v>
      </c>
      <c r="G38" s="35">
        <v>-1838</v>
      </c>
      <c r="H38" s="83"/>
      <c r="J38" s="108"/>
    </row>
    <row r="39" spans="1:8" ht="12.75">
      <c r="A39" s="112" t="s">
        <v>53</v>
      </c>
      <c r="B39" s="89"/>
      <c r="C39" s="114">
        <f>F39+5157</f>
        <v>-526.2442099999998</v>
      </c>
      <c r="D39" s="115">
        <v>-1324</v>
      </c>
      <c r="E39" s="110"/>
      <c r="F39" s="116">
        <v>-5683.24421</v>
      </c>
      <c r="G39" s="117">
        <v>-5254</v>
      </c>
      <c r="H39" s="83"/>
    </row>
    <row r="40" spans="1:8" ht="12.75">
      <c r="A40" s="86"/>
      <c r="B40" s="89"/>
      <c r="C40" s="118"/>
      <c r="D40" s="118"/>
      <c r="E40" s="110"/>
      <c r="F40" s="119"/>
      <c r="G40" s="33"/>
      <c r="H40" s="83"/>
    </row>
    <row r="41" spans="1:8" ht="12.75">
      <c r="A41" s="98" t="s">
        <v>113</v>
      </c>
      <c r="B41" s="89"/>
      <c r="C41" s="104">
        <f>SUM(C34:C40)</f>
        <v>-11606.389639999998</v>
      </c>
      <c r="D41" s="105">
        <f>SUM(D34:D40)</f>
        <v>-12934</v>
      </c>
      <c r="E41" s="25"/>
      <c r="F41" s="104">
        <f>SUM(F34:F40)</f>
        <v>-1134.3896399999994</v>
      </c>
      <c r="G41" s="105">
        <f>SUM(G34:G40)</f>
        <v>-11523</v>
      </c>
      <c r="H41" s="83"/>
    </row>
    <row r="42" spans="1:8" ht="12.75">
      <c r="A42" s="86"/>
      <c r="B42" s="89"/>
      <c r="C42" s="104"/>
      <c r="D42" s="105"/>
      <c r="E42" s="25"/>
      <c r="F42" s="104"/>
      <c r="G42" s="105"/>
      <c r="H42" s="83"/>
    </row>
    <row r="43" spans="1:8" ht="12.75">
      <c r="A43" s="86" t="s">
        <v>39</v>
      </c>
      <c r="B43" s="89"/>
      <c r="C43" s="104">
        <v>0</v>
      </c>
      <c r="D43" s="105">
        <v>0</v>
      </c>
      <c r="E43" s="25"/>
      <c r="F43" s="104">
        <f>+'[1]IS-''05-W'!AE158</f>
        <v>0</v>
      </c>
      <c r="G43" s="105">
        <v>530</v>
      </c>
      <c r="H43" s="83"/>
    </row>
    <row r="44" spans="1:8" ht="12.75">
      <c r="A44" s="86"/>
      <c r="B44" s="89"/>
      <c r="C44" s="99"/>
      <c r="D44" s="100"/>
      <c r="E44" s="25"/>
      <c r="F44" s="99"/>
      <c r="G44" s="100"/>
      <c r="H44" s="83"/>
    </row>
    <row r="45" spans="1:8" ht="13.5" thickBot="1">
      <c r="A45" s="98" t="s">
        <v>114</v>
      </c>
      <c r="B45" s="89"/>
      <c r="C45" s="120">
        <f>SUM(C41:C44)</f>
        <v>-11606.389639999998</v>
      </c>
      <c r="D45" s="121">
        <f>SUM(D41:D44)</f>
        <v>-12934</v>
      </c>
      <c r="E45" s="25"/>
      <c r="F45" s="120">
        <f>SUM(F41:F44)</f>
        <v>-1134.3896399999994</v>
      </c>
      <c r="G45" s="121">
        <f>SUM(G41:G44)</f>
        <v>-10993</v>
      </c>
      <c r="H45" s="83"/>
    </row>
    <row r="46" spans="1:8" ht="13.5" thickTop="1">
      <c r="A46" s="86"/>
      <c r="B46" s="89"/>
      <c r="C46" s="122"/>
      <c r="D46" s="122"/>
      <c r="E46" s="25"/>
      <c r="F46" s="123"/>
      <c r="G46" s="123"/>
      <c r="H46" s="83"/>
    </row>
    <row r="47" spans="1:8" ht="13.5" thickBot="1">
      <c r="A47" s="86" t="s">
        <v>115</v>
      </c>
      <c r="B47" s="89"/>
      <c r="C47" s="124">
        <f>C45/156861*100</f>
        <v>-7.3991557111072845</v>
      </c>
      <c r="D47" s="125">
        <f>D45/156861*100</f>
        <v>-8.245516731373637</v>
      </c>
      <c r="E47" s="84"/>
      <c r="F47" s="124">
        <f>F45/156861*100</f>
        <v>-0.7231814408935295</v>
      </c>
      <c r="G47" s="125">
        <f>G45/156861*100</f>
        <v>-7.0081154652845505</v>
      </c>
      <c r="H47" s="83"/>
    </row>
    <row r="48" spans="1:8" ht="13.5" thickTop="1">
      <c r="A48" s="86"/>
      <c r="B48" s="89"/>
      <c r="E48" s="84"/>
      <c r="H48" s="83"/>
    </row>
    <row r="49" spans="1:8" ht="13.5" customHeight="1">
      <c r="A49" s="86"/>
      <c r="B49" s="89"/>
      <c r="C49" s="126"/>
      <c r="D49" s="126"/>
      <c r="E49" s="89"/>
      <c r="F49" s="126"/>
      <c r="G49" s="126"/>
      <c r="H49" s="83"/>
    </row>
    <row r="50" spans="1:15" s="129" customFormat="1" ht="12.75">
      <c r="A50" s="233" t="s">
        <v>116</v>
      </c>
      <c r="B50" s="234"/>
      <c r="C50" s="234"/>
      <c r="D50" s="234"/>
      <c r="E50" s="234"/>
      <c r="F50" s="234"/>
      <c r="G50" s="234"/>
      <c r="H50" s="127"/>
      <c r="I50" s="128"/>
      <c r="J50" s="128"/>
      <c r="K50" s="128"/>
      <c r="L50" s="128"/>
      <c r="M50" s="128"/>
      <c r="N50" s="128"/>
      <c r="O50" s="128"/>
    </row>
    <row r="51" spans="1:15" s="129" customFormat="1" ht="12.75">
      <c r="A51" s="233" t="s">
        <v>117</v>
      </c>
      <c r="B51" s="234"/>
      <c r="C51" s="234"/>
      <c r="D51" s="234"/>
      <c r="E51" s="234"/>
      <c r="F51" s="234"/>
      <c r="G51" s="234"/>
      <c r="H51" s="127"/>
      <c r="I51" s="128"/>
      <c r="J51" s="128"/>
      <c r="K51" s="128"/>
      <c r="L51" s="128"/>
      <c r="M51" s="128"/>
      <c r="N51" s="128"/>
      <c r="O51" s="128"/>
    </row>
    <row r="52" spans="1:8" ht="13.5" thickBot="1">
      <c r="A52" s="130"/>
      <c r="B52" s="131"/>
      <c r="C52" s="132"/>
      <c r="D52" s="131"/>
      <c r="E52" s="131"/>
      <c r="F52" s="131"/>
      <c r="G52" s="131"/>
      <c r="H52" s="133"/>
    </row>
    <row r="53" ht="12.75">
      <c r="C53" s="129"/>
    </row>
    <row r="54" ht="12.75">
      <c r="C54" s="129"/>
    </row>
    <row r="55" ht="12.75">
      <c r="C55" s="129"/>
    </row>
    <row r="56" ht="12.75">
      <c r="C56" s="129"/>
    </row>
    <row r="57" ht="12.75">
      <c r="C57" s="129"/>
    </row>
    <row r="58" ht="12.75">
      <c r="C58" s="129"/>
    </row>
    <row r="59" ht="12.75">
      <c r="C59" s="129"/>
    </row>
    <row r="60" ht="12.75">
      <c r="C60" s="129"/>
    </row>
    <row r="61" ht="12.75">
      <c r="C61" s="129"/>
    </row>
    <row r="62" ht="12.75">
      <c r="C62" s="129"/>
    </row>
  </sheetData>
  <mergeCells count="9">
    <mergeCell ref="A50:G50"/>
    <mergeCell ref="A51:G51"/>
    <mergeCell ref="A1:H1"/>
    <mergeCell ref="A2:H2"/>
    <mergeCell ref="A4:H4"/>
    <mergeCell ref="A5:H5"/>
    <mergeCell ref="A8:H8"/>
    <mergeCell ref="C10:D10"/>
    <mergeCell ref="F10:G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53">
      <selection activeCell="A80" sqref="A80"/>
    </sheetView>
  </sheetViews>
  <sheetFormatPr defaultColWidth="9.140625" defaultRowHeight="12.75"/>
  <cols>
    <col min="1" max="1" width="54.28125" style="64" customWidth="1"/>
    <col min="2" max="2" width="13.00390625" style="227" customWidth="1"/>
    <col min="3" max="3" width="7.140625" style="64" customWidth="1"/>
    <col min="4" max="4" width="13.00390625" style="64" customWidth="1"/>
    <col min="5" max="5" width="5.140625" style="213" customWidth="1"/>
    <col min="6" max="6" width="17.57421875" style="213" customWidth="1"/>
    <col min="7" max="8" width="17.57421875" style="2" customWidth="1"/>
    <col min="9" max="9" width="9.140625" style="2" customWidth="1"/>
    <col min="10" max="16384" width="9.140625" style="3" customWidth="1"/>
  </cols>
  <sheetData>
    <row r="1" spans="1:8" ht="18.75">
      <c r="A1" s="249" t="s">
        <v>0</v>
      </c>
      <c r="B1" s="249"/>
      <c r="C1" s="249"/>
      <c r="D1" s="249"/>
      <c r="E1" s="249"/>
      <c r="F1" s="179"/>
      <c r="G1" s="179"/>
      <c r="H1" s="1"/>
    </row>
    <row r="2" spans="1:8" ht="12.75">
      <c r="A2" s="250" t="s">
        <v>1</v>
      </c>
      <c r="B2" s="250"/>
      <c r="C2" s="250"/>
      <c r="D2" s="250"/>
      <c r="E2" s="250"/>
      <c r="F2" s="180"/>
      <c r="G2" s="1"/>
      <c r="H2" s="1"/>
    </row>
    <row r="3" spans="1:9" s="6" customFormat="1" ht="7.5" customHeight="1" thickBot="1">
      <c r="A3" s="181"/>
      <c r="B3" s="182"/>
      <c r="C3" s="183"/>
      <c r="D3" s="183"/>
      <c r="E3" s="184"/>
      <c r="F3" s="185"/>
      <c r="G3" s="5"/>
      <c r="H3" s="5"/>
      <c r="I3" s="5"/>
    </row>
    <row r="4" spans="1:9" s="6" customFormat="1" ht="21" customHeight="1">
      <c r="A4" s="266" t="s">
        <v>67</v>
      </c>
      <c r="B4" s="267"/>
      <c r="C4" s="267"/>
      <c r="D4" s="267"/>
      <c r="E4" s="268"/>
      <c r="F4" s="186"/>
      <c r="G4" s="187"/>
      <c r="H4" s="187"/>
      <c r="I4" s="5"/>
    </row>
    <row r="5" spans="1:9" s="191" customFormat="1" ht="7.5" customHeight="1">
      <c r="A5" s="166"/>
      <c r="B5" s="137"/>
      <c r="C5" s="137"/>
      <c r="D5" s="188"/>
      <c r="E5" s="189"/>
      <c r="F5" s="137"/>
      <c r="G5" s="138"/>
      <c r="H5" s="138"/>
      <c r="I5" s="190"/>
    </row>
    <row r="6" spans="1:9" s="191" customFormat="1" ht="12.75">
      <c r="A6" s="166"/>
      <c r="B6" s="137" t="s">
        <v>131</v>
      </c>
      <c r="C6" s="137"/>
      <c r="D6" s="188" t="s">
        <v>131</v>
      </c>
      <c r="E6" s="189"/>
      <c r="F6" s="137"/>
      <c r="G6" s="138"/>
      <c r="H6" s="138"/>
      <c r="I6" s="190"/>
    </row>
    <row r="7" spans="1:9" s="191" customFormat="1" ht="12.75">
      <c r="A7" s="166"/>
      <c r="B7" s="137" t="s">
        <v>108</v>
      </c>
      <c r="C7" s="137"/>
      <c r="D7" s="188" t="s">
        <v>6</v>
      </c>
      <c r="E7" s="192"/>
      <c r="F7" s="193"/>
      <c r="G7" s="140"/>
      <c r="H7" s="140"/>
      <c r="I7" s="190"/>
    </row>
    <row r="8" spans="1:9" s="191" customFormat="1" ht="5.25" customHeight="1">
      <c r="A8" s="166"/>
      <c r="B8" s="167"/>
      <c r="C8" s="167"/>
      <c r="D8" s="142"/>
      <c r="E8" s="168"/>
      <c r="F8" s="167"/>
      <c r="G8" s="135"/>
      <c r="H8" s="135"/>
      <c r="I8" s="190"/>
    </row>
    <row r="9" spans="1:9" s="191" customFormat="1" ht="12.75">
      <c r="A9" s="166"/>
      <c r="B9" s="137" t="s">
        <v>7</v>
      </c>
      <c r="C9" s="137"/>
      <c r="D9" s="188" t="s">
        <v>7</v>
      </c>
      <c r="E9" s="189"/>
      <c r="F9" s="137"/>
      <c r="G9" s="138"/>
      <c r="H9" s="138"/>
      <c r="I9" s="190"/>
    </row>
    <row r="10" spans="1:9" s="6" customFormat="1" ht="5.25" customHeight="1">
      <c r="A10" s="194"/>
      <c r="B10" s="195"/>
      <c r="C10" s="196"/>
      <c r="D10" s="196"/>
      <c r="E10" s="151"/>
      <c r="F10" s="196"/>
      <c r="G10" s="197"/>
      <c r="H10" s="197"/>
      <c r="I10" s="5"/>
    </row>
    <row r="11" spans="1:9" s="6" customFormat="1" ht="12.75">
      <c r="A11" s="198" t="s">
        <v>68</v>
      </c>
      <c r="B11" s="195"/>
      <c r="C11" s="196"/>
      <c r="D11" s="196"/>
      <c r="E11" s="151"/>
      <c r="F11" s="196"/>
      <c r="G11" s="197"/>
      <c r="H11" s="197"/>
      <c r="I11" s="5"/>
    </row>
    <row r="12" spans="1:9" s="6" customFormat="1" ht="12.75">
      <c r="A12" s="149" t="s">
        <v>132</v>
      </c>
      <c r="B12" s="150">
        <v>-1134.3896399999994</v>
      </c>
      <c r="C12" s="157"/>
      <c r="D12" s="157">
        <v>-10993</v>
      </c>
      <c r="E12" s="199"/>
      <c r="F12" s="157"/>
      <c r="G12" s="9"/>
      <c r="H12" s="9"/>
      <c r="I12" s="5"/>
    </row>
    <row r="13" spans="1:9" s="6" customFormat="1" ht="11.25" customHeight="1">
      <c r="A13" s="149"/>
      <c r="B13" s="150"/>
      <c r="C13" s="157"/>
      <c r="D13" s="157"/>
      <c r="E13" s="199"/>
      <c r="F13" s="157"/>
      <c r="G13" s="9"/>
      <c r="H13" s="9"/>
      <c r="I13" s="5"/>
    </row>
    <row r="14" spans="1:9" s="6" customFormat="1" ht="12.75">
      <c r="A14" s="149" t="s">
        <v>69</v>
      </c>
      <c r="B14" s="150"/>
      <c r="C14" s="157"/>
      <c r="D14" s="157"/>
      <c r="E14" s="199"/>
      <c r="F14" s="157"/>
      <c r="G14" s="9"/>
      <c r="H14" s="9"/>
      <c r="I14" s="5"/>
    </row>
    <row r="15" spans="1:9" s="6" customFormat="1" ht="12.75">
      <c r="A15" s="149" t="s">
        <v>133</v>
      </c>
      <c r="B15" s="150"/>
      <c r="C15" s="157"/>
      <c r="D15" s="157"/>
      <c r="E15" s="199"/>
      <c r="F15" s="157"/>
      <c r="G15" s="9"/>
      <c r="H15" s="9"/>
      <c r="I15" s="5"/>
    </row>
    <row r="16" spans="1:9" s="6" customFormat="1" ht="12.75">
      <c r="A16" s="149"/>
      <c r="B16" s="150"/>
      <c r="C16" s="157"/>
      <c r="D16" s="157"/>
      <c r="E16" s="199"/>
      <c r="F16" s="157"/>
      <c r="G16" s="9"/>
      <c r="H16" s="9"/>
      <c r="I16" s="5"/>
    </row>
    <row r="17" spans="1:9" s="6" customFormat="1" ht="12.75">
      <c r="A17" s="149" t="s">
        <v>70</v>
      </c>
      <c r="B17" s="150">
        <f>+B18+B19+B27+B24</f>
        <v>-14048.393190000003</v>
      </c>
      <c r="C17" s="157"/>
      <c r="D17" s="157">
        <f>-16859+3982+100+9730+1728+826-530</f>
        <v>-1023</v>
      </c>
      <c r="E17" s="199"/>
      <c r="F17" s="157"/>
      <c r="G17" s="9"/>
      <c r="H17" s="9"/>
      <c r="I17" s="5"/>
    </row>
    <row r="18" spans="1:9" s="6" customFormat="1" ht="12.75" hidden="1">
      <c r="A18" s="149" t="s">
        <v>71</v>
      </c>
      <c r="B18" s="150">
        <f>+'[1]CF-W (Dec)'!G15</f>
        <v>-22227.79819</v>
      </c>
      <c r="C18" s="157"/>
      <c r="D18" s="157">
        <v>-16859</v>
      </c>
      <c r="E18" s="199"/>
      <c r="F18" s="157"/>
      <c r="G18" s="9"/>
      <c r="H18" s="9"/>
      <c r="I18" s="5"/>
    </row>
    <row r="19" spans="1:9" s="6" customFormat="1" ht="12.75" hidden="1">
      <c r="A19" s="149" t="s">
        <v>72</v>
      </c>
      <c r="B19" s="150">
        <f>+'[1]CF-W (Dec)'!G10</f>
        <v>5353.405</v>
      </c>
      <c r="C19" s="157"/>
      <c r="D19" s="157">
        <v>3982</v>
      </c>
      <c r="E19" s="199"/>
      <c r="F19" s="157"/>
      <c r="G19" s="9"/>
      <c r="H19" s="9"/>
      <c r="I19" s="5"/>
    </row>
    <row r="20" spans="1:9" s="6" customFormat="1" ht="12.75" hidden="1">
      <c r="A20" s="149" t="s">
        <v>134</v>
      </c>
      <c r="B20" s="150"/>
      <c r="C20" s="157"/>
      <c r="D20" s="157">
        <v>100</v>
      </c>
      <c r="E20" s="199"/>
      <c r="F20" s="157"/>
      <c r="G20" s="9"/>
      <c r="H20" s="9"/>
      <c r="I20" s="5"/>
    </row>
    <row r="21" spans="1:9" s="6" customFormat="1" ht="12.75" hidden="1">
      <c r="A21" s="149" t="s">
        <v>135</v>
      </c>
      <c r="B21" s="150">
        <f>+'[1]CF-W (Dec)'!H10</f>
        <v>-11.307</v>
      </c>
      <c r="C21" s="157"/>
      <c r="D21" s="157">
        <v>-150</v>
      </c>
      <c r="E21" s="199"/>
      <c r="F21" s="157"/>
      <c r="G21" s="9"/>
      <c r="H21" s="9"/>
      <c r="I21" s="5"/>
    </row>
    <row r="22" spans="1:9" s="6" customFormat="1" ht="12.75" hidden="1">
      <c r="A22" s="149" t="s">
        <v>136</v>
      </c>
      <c r="B22" s="150">
        <f>+'[1]CF-W (Dec)'!H18</f>
        <v>-41</v>
      </c>
      <c r="C22" s="157"/>
      <c r="D22" s="157"/>
      <c r="E22" s="199"/>
      <c r="F22" s="157"/>
      <c r="G22" s="9"/>
      <c r="H22" s="9"/>
      <c r="I22" s="5"/>
    </row>
    <row r="23" spans="1:9" s="6" customFormat="1" ht="12.75" hidden="1">
      <c r="A23" s="149" t="s">
        <v>137</v>
      </c>
      <c r="B23" s="150"/>
      <c r="C23" s="157"/>
      <c r="D23" s="157">
        <f>9730+1728</f>
        <v>11458</v>
      </c>
      <c r="E23" s="199"/>
      <c r="F23" s="157"/>
      <c r="G23" s="9"/>
      <c r="H23" s="9"/>
      <c r="I23" s="5"/>
    </row>
    <row r="24" spans="1:9" s="6" customFormat="1" ht="12.75" hidden="1">
      <c r="A24" s="149" t="s">
        <v>138</v>
      </c>
      <c r="B24" s="150">
        <f>+'[1]CF-W (Dec)'!H19</f>
        <v>2000</v>
      </c>
      <c r="C24" s="157"/>
      <c r="D24" s="157"/>
      <c r="E24" s="199"/>
      <c r="F24" s="157"/>
      <c r="G24" s="9"/>
      <c r="H24" s="9"/>
      <c r="I24" s="5"/>
    </row>
    <row r="25" spans="1:9" s="6" customFormat="1" ht="12.75" hidden="1">
      <c r="A25" s="149" t="s">
        <v>73</v>
      </c>
      <c r="B25" s="150">
        <f>+'[1]CF-W (Dec)'!H98</f>
        <v>-3046.839</v>
      </c>
      <c r="C25" s="157"/>
      <c r="D25" s="157">
        <v>-1770</v>
      </c>
      <c r="E25" s="199"/>
      <c r="F25" s="157"/>
      <c r="G25" s="9"/>
      <c r="H25" s="9"/>
      <c r="I25" s="5"/>
    </row>
    <row r="26" spans="1:9" s="6" customFormat="1" ht="12.75" hidden="1">
      <c r="A26" s="149" t="s">
        <v>74</v>
      </c>
      <c r="B26" s="150">
        <f>-'[1]CF-W (Dec)'!T98-'[1]CF-W (Dec)'!R98-'[1]CF-W (Dec)'!H98-'[1]CF-W (Dec)'!M98</f>
        <v>5925.244210000001</v>
      </c>
      <c r="C26" s="157"/>
      <c r="D26" s="157">
        <f>1838+5254</f>
        <v>7092</v>
      </c>
      <c r="E26" s="199"/>
      <c r="F26" s="157"/>
      <c r="G26" s="9"/>
      <c r="H26" s="9"/>
      <c r="I26" s="5"/>
    </row>
    <row r="27" spans="1:9" s="6" customFormat="1" ht="12.75" hidden="1">
      <c r="A27" s="149" t="s">
        <v>75</v>
      </c>
      <c r="B27" s="150">
        <f>+'[1]CF-W (Dec)'!H15+'[1]CF-W (Dec)'!G13</f>
        <v>826</v>
      </c>
      <c r="C27" s="157"/>
      <c r="D27" s="157">
        <v>826</v>
      </c>
      <c r="E27" s="199"/>
      <c r="F27" s="157"/>
      <c r="G27" s="9"/>
      <c r="H27" s="9"/>
      <c r="I27" s="5"/>
    </row>
    <row r="28" spans="1:9" s="6" customFormat="1" ht="12.75" hidden="1">
      <c r="A28" s="149" t="s">
        <v>76</v>
      </c>
      <c r="B28" s="150">
        <v>0</v>
      </c>
      <c r="C28" s="157"/>
      <c r="D28" s="157">
        <v>-530</v>
      </c>
      <c r="E28" s="199"/>
      <c r="F28" s="157"/>
      <c r="G28" s="9"/>
      <c r="H28" s="9"/>
      <c r="I28" s="5"/>
    </row>
    <row r="29" spans="1:9" s="6" customFormat="1" ht="12.75">
      <c r="A29" s="149" t="s">
        <v>77</v>
      </c>
      <c r="B29" s="152">
        <f>+B21+B25+B26+B22</f>
        <v>2826.098210000001</v>
      </c>
      <c r="C29" s="157"/>
      <c r="D29" s="159">
        <f>-150-1770+7092</f>
        <v>5172</v>
      </c>
      <c r="E29" s="199"/>
      <c r="F29" s="157"/>
      <c r="G29" s="9"/>
      <c r="H29" s="9"/>
      <c r="I29" s="5"/>
    </row>
    <row r="30" spans="1:9" s="6" customFormat="1" ht="17.25" customHeight="1">
      <c r="A30" s="201" t="s">
        <v>78</v>
      </c>
      <c r="B30" s="150">
        <f>SUM(B12:B17,B29)+1</f>
        <v>-12355.68462</v>
      </c>
      <c r="C30" s="157"/>
      <c r="D30" s="157">
        <f>SUM(D12:D17,D29)</f>
        <v>-6844</v>
      </c>
      <c r="E30" s="199"/>
      <c r="F30" s="157"/>
      <c r="G30" s="9"/>
      <c r="H30" s="9"/>
      <c r="I30" s="5"/>
    </row>
    <row r="31" spans="1:9" s="6" customFormat="1" ht="10.5" customHeight="1">
      <c r="A31" s="201"/>
      <c r="B31" s="150"/>
      <c r="C31" s="157"/>
      <c r="D31" s="157"/>
      <c r="E31" s="199"/>
      <c r="F31" s="157"/>
      <c r="G31" s="9"/>
      <c r="H31" s="9"/>
      <c r="I31" s="5"/>
    </row>
    <row r="32" spans="1:9" s="6" customFormat="1" ht="12.75">
      <c r="A32" s="202" t="s">
        <v>79</v>
      </c>
      <c r="B32" s="150"/>
      <c r="C32" s="157"/>
      <c r="D32" s="157"/>
      <c r="E32" s="199"/>
      <c r="F32" s="157"/>
      <c r="G32" s="9"/>
      <c r="H32" s="9"/>
      <c r="I32" s="5"/>
    </row>
    <row r="33" spans="1:9" s="6" customFormat="1" ht="12.75">
      <c r="A33" s="202" t="s">
        <v>80</v>
      </c>
      <c r="B33" s="150">
        <v>-46226.450709999954</v>
      </c>
      <c r="C33" s="157"/>
      <c r="D33" s="157">
        <f>-1600+109-10273-2011-10729</f>
        <v>-24504</v>
      </c>
      <c r="E33" s="199"/>
      <c r="F33" s="157"/>
      <c r="G33" s="9"/>
      <c r="H33" s="9"/>
      <c r="I33" s="5"/>
    </row>
    <row r="34" spans="1:9" s="6" customFormat="1" ht="12.75">
      <c r="A34" s="202" t="s">
        <v>81</v>
      </c>
      <c r="B34" s="152">
        <v>5865.325059999999</v>
      </c>
      <c r="C34" s="157"/>
      <c r="D34" s="159">
        <v>1032</v>
      </c>
      <c r="E34" s="199"/>
      <c r="F34" s="157"/>
      <c r="G34" s="9"/>
      <c r="H34" s="9"/>
      <c r="I34" s="5"/>
    </row>
    <row r="35" spans="1:9" s="6" customFormat="1" ht="12.75">
      <c r="A35" s="201" t="s">
        <v>82</v>
      </c>
      <c r="B35" s="150">
        <f>SUM(B30:B34)</f>
        <v>-52716.81026999996</v>
      </c>
      <c r="C35" s="157"/>
      <c r="D35" s="157">
        <f>SUM(D30:D34)</f>
        <v>-30316</v>
      </c>
      <c r="E35" s="199"/>
      <c r="F35" s="157"/>
      <c r="G35" s="9"/>
      <c r="H35" s="9"/>
      <c r="I35" s="5"/>
    </row>
    <row r="36" spans="1:9" s="6" customFormat="1" ht="5.25" customHeight="1">
      <c r="A36" s="201"/>
      <c r="B36" s="150"/>
      <c r="C36" s="157"/>
      <c r="D36" s="157"/>
      <c r="E36" s="199"/>
      <c r="F36" s="157"/>
      <c r="G36" s="9"/>
      <c r="H36" s="9"/>
      <c r="I36" s="5"/>
    </row>
    <row r="37" spans="1:9" s="6" customFormat="1" ht="12.75">
      <c r="A37" s="202" t="s">
        <v>83</v>
      </c>
      <c r="B37" s="152">
        <v>-2340.282</v>
      </c>
      <c r="C37" s="157"/>
      <c r="D37" s="159">
        <v>-2602</v>
      </c>
      <c r="E37" s="199"/>
      <c r="F37" s="157"/>
      <c r="G37" s="9"/>
      <c r="H37" s="9"/>
      <c r="I37" s="5"/>
    </row>
    <row r="38" spans="1:9" s="6" customFormat="1" ht="5.25" customHeight="1">
      <c r="A38" s="202"/>
      <c r="B38" s="150"/>
      <c r="C38" s="157"/>
      <c r="D38" s="157"/>
      <c r="E38" s="199"/>
      <c r="F38" s="157"/>
      <c r="G38" s="9"/>
      <c r="H38" s="9"/>
      <c r="I38" s="5"/>
    </row>
    <row r="39" spans="1:9" s="6" customFormat="1" ht="12.75">
      <c r="A39" s="201" t="s">
        <v>84</v>
      </c>
      <c r="B39" s="152">
        <f>SUM(B35:B37)</f>
        <v>-55057.09226999996</v>
      </c>
      <c r="C39" s="157"/>
      <c r="D39" s="159">
        <f>SUM(D35:D37)</f>
        <v>-32918</v>
      </c>
      <c r="E39" s="199"/>
      <c r="F39" s="157"/>
      <c r="G39" s="9"/>
      <c r="H39" s="9"/>
      <c r="I39" s="5"/>
    </row>
    <row r="40" spans="1:9" s="208" customFormat="1" ht="10.5" customHeight="1">
      <c r="A40" s="203"/>
      <c r="B40" s="204"/>
      <c r="C40" s="204"/>
      <c r="D40" s="205"/>
      <c r="E40" s="206"/>
      <c r="F40" s="204"/>
      <c r="G40" s="9"/>
      <c r="H40" s="9"/>
      <c r="I40" s="207"/>
    </row>
    <row r="41" spans="1:8" ht="12.75">
      <c r="A41" s="198" t="s">
        <v>85</v>
      </c>
      <c r="B41" s="24"/>
      <c r="C41" s="110"/>
      <c r="D41" s="110"/>
      <c r="E41" s="209"/>
      <c r="F41" s="110"/>
      <c r="G41" s="9"/>
      <c r="H41" s="9"/>
    </row>
    <row r="42" spans="1:8" ht="12.75">
      <c r="A42" s="200" t="s">
        <v>86</v>
      </c>
      <c r="B42" s="150">
        <v>-23161</v>
      </c>
      <c r="C42" s="157"/>
      <c r="D42" s="157">
        <v>-10473</v>
      </c>
      <c r="E42" s="199"/>
      <c r="F42" s="157"/>
      <c r="G42" s="9"/>
      <c r="H42" s="9"/>
    </row>
    <row r="43" spans="1:8" ht="12.75">
      <c r="A43" s="149" t="s">
        <v>87</v>
      </c>
      <c r="B43" s="23">
        <v>417.2</v>
      </c>
      <c r="C43" s="157"/>
      <c r="D43" s="157">
        <v>160</v>
      </c>
      <c r="E43" s="199"/>
      <c r="F43" s="157"/>
      <c r="G43" s="9"/>
      <c r="H43" s="9"/>
    </row>
    <row r="44" spans="1:8" ht="12.75">
      <c r="A44" s="149" t="s">
        <v>88</v>
      </c>
      <c r="B44" s="150">
        <v>8296.839</v>
      </c>
      <c r="C44" s="157"/>
      <c r="D44" s="157">
        <v>6670</v>
      </c>
      <c r="E44" s="199"/>
      <c r="F44" s="157"/>
      <c r="G44" s="9"/>
      <c r="H44" s="9"/>
    </row>
    <row r="45" spans="1:8" ht="12.75">
      <c r="A45" s="149" t="s">
        <v>139</v>
      </c>
      <c r="B45" s="23">
        <v>0</v>
      </c>
      <c r="C45" s="157"/>
      <c r="D45" s="157">
        <v>9000</v>
      </c>
      <c r="E45" s="199"/>
      <c r="F45" s="157"/>
      <c r="G45" s="9"/>
      <c r="H45" s="9"/>
    </row>
    <row r="46" spans="1:8" ht="12.75">
      <c r="A46" s="149" t="s">
        <v>89</v>
      </c>
      <c r="B46" s="23">
        <v>10041</v>
      </c>
      <c r="C46" s="157"/>
      <c r="D46" s="157">
        <v>0</v>
      </c>
      <c r="E46" s="199"/>
      <c r="F46" s="157"/>
      <c r="G46" s="9"/>
      <c r="H46" s="9"/>
    </row>
    <row r="47" spans="1:8" ht="12.75">
      <c r="A47" s="149" t="s">
        <v>140</v>
      </c>
      <c r="B47" s="23">
        <v>0</v>
      </c>
      <c r="C47" s="157"/>
      <c r="D47" s="157">
        <v>249</v>
      </c>
      <c r="E47" s="199"/>
      <c r="F47" s="157"/>
      <c r="G47" s="9"/>
      <c r="H47" s="9"/>
    </row>
    <row r="48" spans="1:8" ht="5.25" customHeight="1">
      <c r="A48" s="149"/>
      <c r="B48" s="150"/>
      <c r="C48" s="157"/>
      <c r="D48" s="157"/>
      <c r="E48" s="199"/>
      <c r="F48" s="157"/>
      <c r="G48" s="9"/>
      <c r="H48" s="9"/>
    </row>
    <row r="49" spans="1:8" ht="12.75">
      <c r="A49" s="169" t="s">
        <v>90</v>
      </c>
      <c r="B49" s="210">
        <f>SUM(B42:B48)</f>
        <v>-4405.960999999999</v>
      </c>
      <c r="C49" s="157"/>
      <c r="D49" s="211">
        <f>SUM(D42:D48)</f>
        <v>5606</v>
      </c>
      <c r="E49" s="199"/>
      <c r="F49" s="157"/>
      <c r="G49" s="9"/>
      <c r="H49" s="9"/>
    </row>
    <row r="50" spans="1:8" ht="10.5" customHeight="1">
      <c r="A50" s="169"/>
      <c r="B50" s="150"/>
      <c r="C50" s="157"/>
      <c r="D50" s="157"/>
      <c r="E50" s="199"/>
      <c r="F50" s="157"/>
      <c r="G50" s="9"/>
      <c r="H50" s="9"/>
    </row>
    <row r="51" spans="1:8" ht="12.75">
      <c r="A51" s="169" t="s">
        <v>91</v>
      </c>
      <c r="B51" s="150"/>
      <c r="C51" s="157"/>
      <c r="D51" s="157"/>
      <c r="E51" s="199"/>
      <c r="F51" s="157"/>
      <c r="G51" s="9"/>
      <c r="H51" s="9"/>
    </row>
    <row r="52" spans="1:8" ht="12.75">
      <c r="A52" s="149" t="s">
        <v>92</v>
      </c>
      <c r="B52" s="23">
        <v>-1089</v>
      </c>
      <c r="C52" s="157"/>
      <c r="D52" s="157">
        <v>-1123</v>
      </c>
      <c r="E52" s="199"/>
      <c r="F52" s="157"/>
      <c r="G52" s="9"/>
      <c r="H52" s="9"/>
    </row>
    <row r="53" spans="1:8" ht="12.75">
      <c r="A53" s="149" t="s">
        <v>93</v>
      </c>
      <c r="B53" s="150">
        <v>-1743</v>
      </c>
      <c r="C53" s="157"/>
      <c r="D53" s="157">
        <v>-722</v>
      </c>
      <c r="E53" s="199"/>
      <c r="F53" s="157"/>
      <c r="G53" s="9"/>
      <c r="H53" s="9"/>
    </row>
    <row r="54" spans="1:8" ht="12.75">
      <c r="A54" s="149" t="s">
        <v>94</v>
      </c>
      <c r="B54" s="150">
        <v>-38</v>
      </c>
      <c r="C54" s="157"/>
      <c r="D54" s="157">
        <v>-31</v>
      </c>
      <c r="E54" s="199"/>
      <c r="F54" s="157"/>
      <c r="G54" s="9"/>
      <c r="H54" s="9"/>
    </row>
    <row r="55" spans="1:8" ht="12.75">
      <c r="A55" s="149" t="s">
        <v>95</v>
      </c>
      <c r="B55" s="150">
        <v>8000</v>
      </c>
      <c r="C55" s="157"/>
      <c r="D55" s="157">
        <v>0</v>
      </c>
      <c r="E55" s="199"/>
      <c r="F55" s="157"/>
      <c r="G55" s="9"/>
      <c r="H55" s="9"/>
    </row>
    <row r="56" spans="1:8" ht="12.75">
      <c r="A56" s="149" t="s">
        <v>96</v>
      </c>
      <c r="B56" s="150">
        <v>-449</v>
      </c>
      <c r="C56" s="157"/>
      <c r="D56" s="157">
        <v>0</v>
      </c>
      <c r="E56" s="199"/>
      <c r="F56" s="157"/>
      <c r="G56" s="9"/>
      <c r="H56" s="9"/>
    </row>
    <row r="57" spans="1:8" ht="12.75">
      <c r="A57" s="149" t="s">
        <v>97</v>
      </c>
      <c r="B57" s="150">
        <v>49</v>
      </c>
      <c r="C57" s="157"/>
      <c r="D57" s="157">
        <v>0</v>
      </c>
      <c r="E57" s="199"/>
      <c r="F57" s="157"/>
      <c r="G57" s="9"/>
      <c r="H57" s="9"/>
    </row>
    <row r="58" spans="1:8" ht="3.75" customHeight="1">
      <c r="A58" s="149"/>
      <c r="B58" s="150"/>
      <c r="C58" s="157"/>
      <c r="D58" s="157"/>
      <c r="E58" s="199"/>
      <c r="F58" s="157"/>
      <c r="G58" s="9"/>
      <c r="H58" s="9"/>
    </row>
    <row r="59" spans="1:8" ht="12.75">
      <c r="A59" s="169" t="s">
        <v>98</v>
      </c>
      <c r="B59" s="210">
        <f>SUM(B52:B58)</f>
        <v>4730</v>
      </c>
      <c r="C59" s="157"/>
      <c r="D59" s="211">
        <f>SUM(D52:D58)</f>
        <v>-1876</v>
      </c>
      <c r="E59" s="199"/>
      <c r="F59" s="157"/>
      <c r="G59" s="9"/>
      <c r="H59" s="9"/>
    </row>
    <row r="60" spans="1:8" ht="10.5" customHeight="1">
      <c r="A60" s="198"/>
      <c r="B60" s="212"/>
      <c r="C60" s="213"/>
      <c r="D60" s="213"/>
      <c r="E60" s="209"/>
      <c r="F60" s="110"/>
      <c r="G60" s="9"/>
      <c r="H60" s="9"/>
    </row>
    <row r="61" spans="1:8" ht="12.75">
      <c r="A61" s="201" t="s">
        <v>99</v>
      </c>
      <c r="B61" s="150">
        <f>+B39+B49+B59</f>
        <v>-54733.05326999996</v>
      </c>
      <c r="C61" s="157"/>
      <c r="D61" s="157">
        <f>+D39+D49+D59</f>
        <v>-29188</v>
      </c>
      <c r="E61" s="214"/>
      <c r="F61" s="215"/>
      <c r="G61" s="9"/>
      <c r="H61" s="9"/>
    </row>
    <row r="62" spans="1:8" ht="12.75">
      <c r="A62" s="198" t="s">
        <v>141</v>
      </c>
      <c r="B62" s="24">
        <v>72405</v>
      </c>
      <c r="C62" s="110"/>
      <c r="D62" s="110">
        <v>101593</v>
      </c>
      <c r="E62" s="214"/>
      <c r="F62" s="215"/>
      <c r="G62" s="9"/>
      <c r="H62" s="9"/>
    </row>
    <row r="63" spans="1:8" ht="13.5" thickBot="1">
      <c r="A63" s="198" t="s">
        <v>142</v>
      </c>
      <c r="B63" s="42">
        <f>SUM(B61:B62)</f>
        <v>17671.94673000004</v>
      </c>
      <c r="C63" s="110"/>
      <c r="D63" s="216">
        <f>SUM(D61:D62)</f>
        <v>72405</v>
      </c>
      <c r="E63" s="214"/>
      <c r="F63" s="215"/>
      <c r="G63" s="9"/>
      <c r="H63" s="9"/>
    </row>
    <row r="64" spans="1:8" ht="10.5" customHeight="1" thickTop="1">
      <c r="A64" s="198"/>
      <c r="B64" s="24"/>
      <c r="C64" s="110"/>
      <c r="D64" s="110"/>
      <c r="E64" s="214"/>
      <c r="F64" s="215"/>
      <c r="G64" s="9"/>
      <c r="H64" s="9"/>
    </row>
    <row r="65" spans="1:8" ht="9.75" customHeight="1">
      <c r="A65" s="202"/>
      <c r="B65" s="24"/>
      <c r="C65" s="110"/>
      <c r="D65" s="110"/>
      <c r="E65" s="209"/>
      <c r="F65" s="110"/>
      <c r="G65" s="9"/>
      <c r="H65" s="9"/>
    </row>
    <row r="66" spans="1:8" ht="12.75">
      <c r="A66" s="201" t="s">
        <v>100</v>
      </c>
      <c r="B66" s="24"/>
      <c r="C66" s="110"/>
      <c r="D66" s="110"/>
      <c r="E66" s="209"/>
      <c r="F66" s="110"/>
      <c r="G66" s="9"/>
      <c r="H66" s="9"/>
    </row>
    <row r="67" spans="1:8" ht="9.75" customHeight="1">
      <c r="A67" s="202"/>
      <c r="B67" s="24"/>
      <c r="C67" s="110"/>
      <c r="D67" s="110"/>
      <c r="E67" s="209"/>
      <c r="F67" s="110"/>
      <c r="G67" s="9"/>
      <c r="H67" s="9"/>
    </row>
    <row r="68" spans="1:8" ht="12.75">
      <c r="A68" s="202" t="s">
        <v>101</v>
      </c>
      <c r="B68" s="23">
        <v>28</v>
      </c>
      <c r="C68" s="110"/>
      <c r="D68" s="110">
        <v>5027</v>
      </c>
      <c r="E68" s="209"/>
      <c r="F68" s="110"/>
      <c r="G68" s="9"/>
      <c r="H68" s="9"/>
    </row>
    <row r="69" spans="1:8" ht="12.75">
      <c r="A69" s="202" t="s">
        <v>102</v>
      </c>
      <c r="B69" s="23">
        <v>1000</v>
      </c>
      <c r="C69" s="110"/>
      <c r="D69" s="110">
        <v>2000</v>
      </c>
      <c r="E69" s="209"/>
      <c r="F69" s="110"/>
      <c r="G69" s="9"/>
      <c r="H69" s="9"/>
    </row>
    <row r="70" spans="1:8" ht="12.75">
      <c r="A70" s="202" t="s">
        <v>103</v>
      </c>
      <c r="B70" s="23">
        <v>3334</v>
      </c>
      <c r="C70" s="110"/>
      <c r="D70" s="110">
        <f>67660-D68-D69-D71</f>
        <v>48633</v>
      </c>
      <c r="E70" s="209"/>
      <c r="F70" s="110"/>
      <c r="G70" s="9"/>
      <c r="H70" s="9"/>
    </row>
    <row r="71" spans="1:8" ht="12.75">
      <c r="A71" s="202" t="s">
        <v>104</v>
      </c>
      <c r="B71" s="23">
        <v>11598.854</v>
      </c>
      <c r="C71" s="110"/>
      <c r="D71" s="110">
        <v>12000</v>
      </c>
      <c r="E71" s="209"/>
      <c r="F71" s="110"/>
      <c r="G71" s="9"/>
      <c r="H71" s="9"/>
    </row>
    <row r="72" spans="1:8" ht="12.75">
      <c r="A72" s="202" t="s">
        <v>38</v>
      </c>
      <c r="B72" s="23">
        <v>1711.027</v>
      </c>
      <c r="C72" s="110"/>
      <c r="D72" s="110">
        <v>4745</v>
      </c>
      <c r="E72" s="209"/>
      <c r="F72" s="110"/>
      <c r="G72" s="9"/>
      <c r="H72" s="9"/>
    </row>
    <row r="73" spans="1:8" ht="13.5" thickBot="1">
      <c r="A73" s="202" t="s">
        <v>105</v>
      </c>
      <c r="B73" s="42">
        <f>SUM(B68:B72)</f>
        <v>17671.881</v>
      </c>
      <c r="C73" s="110"/>
      <c r="D73" s="216">
        <f>SUM(D68:D72)</f>
        <v>72405</v>
      </c>
      <c r="E73" s="209"/>
      <c r="F73" s="110"/>
      <c r="G73" s="9"/>
      <c r="H73" s="9"/>
    </row>
    <row r="74" spans="1:8" ht="9.75" customHeight="1" thickTop="1">
      <c r="A74" s="202"/>
      <c r="B74" s="24"/>
      <c r="C74" s="110"/>
      <c r="D74" s="110"/>
      <c r="E74" s="209"/>
      <c r="F74" s="110"/>
      <c r="G74" s="9"/>
      <c r="H74" s="9"/>
    </row>
    <row r="75" spans="1:8" ht="12.75">
      <c r="A75" s="232" t="s">
        <v>143</v>
      </c>
      <c r="B75" s="150"/>
      <c r="C75" s="157"/>
      <c r="D75" s="157"/>
      <c r="E75" s="199"/>
      <c r="F75" s="157"/>
      <c r="G75" s="9"/>
      <c r="H75" s="9"/>
    </row>
    <row r="76" spans="1:8" ht="12.75">
      <c r="A76" s="169" t="s">
        <v>144</v>
      </c>
      <c r="B76" s="150"/>
      <c r="C76" s="157"/>
      <c r="D76" s="157"/>
      <c r="E76" s="199"/>
      <c r="F76" s="157"/>
      <c r="G76" s="9"/>
      <c r="H76" s="9"/>
    </row>
    <row r="77" spans="1:8" ht="9.75" customHeight="1" thickBot="1">
      <c r="A77" s="217"/>
      <c r="B77" s="218"/>
      <c r="C77" s="219"/>
      <c r="D77" s="219"/>
      <c r="E77" s="220"/>
      <c r="F77" s="221"/>
      <c r="G77" s="9"/>
      <c r="H77" s="9"/>
    </row>
    <row r="78" spans="2:8" ht="12.75">
      <c r="B78" s="23"/>
      <c r="C78" s="158"/>
      <c r="D78" s="158"/>
      <c r="E78" s="158"/>
      <c r="F78" s="158"/>
      <c r="G78" s="9"/>
      <c r="H78" s="9"/>
    </row>
    <row r="79" spans="2:8" ht="12.75">
      <c r="B79" s="150"/>
      <c r="C79" s="157"/>
      <c r="D79" s="157"/>
      <c r="E79" s="157"/>
      <c r="F79" s="157"/>
      <c r="G79" s="9"/>
      <c r="H79" s="9"/>
    </row>
    <row r="80" spans="2:8" ht="12.75">
      <c r="B80" s="23"/>
      <c r="C80" s="158"/>
      <c r="D80" s="158"/>
      <c r="E80" s="158"/>
      <c r="F80" s="158"/>
      <c r="G80" s="9"/>
      <c r="H80" s="9"/>
    </row>
    <row r="81" spans="2:8" ht="12.75">
      <c r="B81" s="150"/>
      <c r="C81" s="157"/>
      <c r="D81" s="157"/>
      <c r="E81" s="157"/>
      <c r="F81" s="157"/>
      <c r="G81" s="9"/>
      <c r="H81" s="9"/>
    </row>
    <row r="82" spans="1:8" ht="12.75">
      <c r="A82" s="222"/>
      <c r="B82" s="23"/>
      <c r="C82" s="158"/>
      <c r="D82" s="158"/>
      <c r="E82" s="158"/>
      <c r="F82" s="158"/>
      <c r="G82" s="9"/>
      <c r="H82" s="9"/>
    </row>
    <row r="83" spans="2:8" ht="12.75">
      <c r="B83" s="150"/>
      <c r="C83" s="157"/>
      <c r="D83" s="157"/>
      <c r="E83" s="157"/>
      <c r="F83" s="157"/>
      <c r="G83" s="9"/>
      <c r="H83" s="9"/>
    </row>
    <row r="84" spans="2:8" ht="11.25" customHeight="1">
      <c r="B84" s="24"/>
      <c r="C84" s="110"/>
      <c r="D84" s="110"/>
      <c r="E84" s="110"/>
      <c r="F84" s="110"/>
      <c r="G84" s="9"/>
      <c r="H84" s="9"/>
    </row>
    <row r="85" spans="2:8" ht="12.75">
      <c r="B85" s="24"/>
      <c r="C85" s="110"/>
      <c r="D85" s="110"/>
      <c r="E85" s="215"/>
      <c r="F85" s="215"/>
      <c r="G85" s="9"/>
      <c r="H85" s="9"/>
    </row>
    <row r="86" spans="2:8" ht="12.75">
      <c r="B86" s="24"/>
      <c r="C86" s="110"/>
      <c r="D86" s="110"/>
      <c r="E86" s="110"/>
      <c r="F86" s="110"/>
      <c r="G86" s="9"/>
      <c r="H86" s="9"/>
    </row>
    <row r="87" spans="2:8" ht="12.75">
      <c r="B87" s="223"/>
      <c r="C87" s="224"/>
      <c r="D87" s="224"/>
      <c r="E87" s="224"/>
      <c r="F87" s="224"/>
      <c r="G87" s="9"/>
      <c r="H87" s="9"/>
    </row>
    <row r="88" spans="2:8" ht="12.75">
      <c r="B88" s="225"/>
      <c r="C88" s="213"/>
      <c r="D88" s="213"/>
      <c r="G88" s="9"/>
      <c r="H88" s="9"/>
    </row>
    <row r="89" spans="2:8" ht="12.75">
      <c r="B89" s="212"/>
      <c r="C89" s="226"/>
      <c r="D89" s="226"/>
      <c r="G89" s="9"/>
      <c r="H89" s="9"/>
    </row>
    <row r="90" spans="1:8" ht="12.75">
      <c r="A90" s="222"/>
      <c r="B90" s="225"/>
      <c r="C90" s="213"/>
      <c r="D90" s="213"/>
      <c r="G90" s="9"/>
      <c r="H90" s="9"/>
    </row>
    <row r="91" spans="2:8" ht="12.75">
      <c r="B91" s="225"/>
      <c r="C91" s="213"/>
      <c r="D91" s="213"/>
      <c r="G91" s="9"/>
      <c r="H91" s="9"/>
    </row>
    <row r="92" spans="2:8" ht="12.75">
      <c r="B92" s="225"/>
      <c r="C92" s="213"/>
      <c r="D92" s="213"/>
      <c r="G92" s="9"/>
      <c r="H92" s="9"/>
    </row>
    <row r="93" spans="2:8" ht="12.75">
      <c r="B93" s="225"/>
      <c r="C93" s="213"/>
      <c r="D93" s="213"/>
      <c r="G93" s="9"/>
      <c r="H93" s="9"/>
    </row>
    <row r="94" spans="2:8" ht="12.75">
      <c r="B94" s="225"/>
      <c r="C94" s="213"/>
      <c r="D94" s="213"/>
      <c r="G94" s="9"/>
      <c r="H94" s="9"/>
    </row>
    <row r="95" spans="2:8" ht="12.75">
      <c r="B95" s="225"/>
      <c r="C95" s="213"/>
      <c r="D95" s="213"/>
      <c r="G95" s="9"/>
      <c r="H95" s="9"/>
    </row>
    <row r="96" spans="2:8" ht="12.75">
      <c r="B96" s="225"/>
      <c r="C96" s="213"/>
      <c r="D96" s="213"/>
      <c r="G96" s="9"/>
      <c r="H96" s="9"/>
    </row>
    <row r="97" spans="2:8" ht="12.75">
      <c r="B97" s="225"/>
      <c r="C97" s="213"/>
      <c r="D97" s="213"/>
      <c r="G97" s="9"/>
      <c r="H97" s="9"/>
    </row>
  </sheetData>
  <mergeCells count="3">
    <mergeCell ref="A1:E1"/>
    <mergeCell ref="A2:E2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LEONG</cp:lastModifiedBy>
  <cp:lastPrinted>2006-02-22T09:13:09Z</cp:lastPrinted>
  <dcterms:created xsi:type="dcterms:W3CDTF">2005-10-29T02:32:00Z</dcterms:created>
  <dcterms:modified xsi:type="dcterms:W3CDTF">2006-02-22T09:14:51Z</dcterms:modified>
  <cp:category/>
  <cp:version/>
  <cp:contentType/>
  <cp:contentStatus/>
</cp:coreProperties>
</file>