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Income Statement" sheetId="1" r:id="rId1"/>
    <sheet name="BS1205" sheetId="2" r:id="rId2"/>
    <sheet name="cf presentation" sheetId="3" r:id="rId3"/>
    <sheet name="Equity" sheetId="4" r:id="rId4"/>
    <sheet name="segmental" sheetId="5" state="hidden" r:id="rId5"/>
    <sheet name="tax movement" sheetId="6" state="hidden" r:id="rId6"/>
  </sheets>
  <definedNames>
    <definedName name="_xlnm.Print_Area" localSheetId="1">'BS1205'!$A$1:$P$53</definedName>
    <definedName name="_xlnm.Print_Area" localSheetId="2">'cf presentation'!$A$1:$E$60</definedName>
    <definedName name="_xlnm.Print_Area" localSheetId="3">'Equity'!$A$2:$G$33</definedName>
    <definedName name="_xlnm.Print_Area" localSheetId="0">'Income Statement'!$A$1:$AQ$50</definedName>
    <definedName name="_xlnm.Print_Area" localSheetId="4">'segmental'!$R$11:$V$51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<sst xmlns="http://schemas.openxmlformats.org/spreadsheetml/2006/main" count="748" uniqueCount="198">
  <si>
    <t>AYER HITAM TIN DREDGING MALAYSIA BERHAD (27673-W)</t>
  </si>
  <si>
    <t>Ended</t>
  </si>
  <si>
    <t>Current</t>
  </si>
  <si>
    <t>Revenue</t>
  </si>
  <si>
    <t>Cost Of Sales</t>
  </si>
  <si>
    <t>Taxation</t>
  </si>
  <si>
    <t>Current Assets</t>
  </si>
  <si>
    <t>Inventories</t>
  </si>
  <si>
    <t>Cash &amp; Bank Balances</t>
  </si>
  <si>
    <t>Current Liabilities</t>
  </si>
  <si>
    <t>Financed By :</t>
  </si>
  <si>
    <t>Share Capital</t>
  </si>
  <si>
    <t>Borrowings</t>
  </si>
  <si>
    <t>Adjustments For :-</t>
  </si>
  <si>
    <t>Investing Activities</t>
  </si>
  <si>
    <t>Financing Activities</t>
  </si>
  <si>
    <t>Net Cash Used In Financing Activities</t>
  </si>
  <si>
    <t>Net Change In Cash &amp; Cash Equivalents</t>
  </si>
  <si>
    <t>Year To Date</t>
  </si>
  <si>
    <t>Reserve</t>
  </si>
  <si>
    <t xml:space="preserve">Share </t>
  </si>
  <si>
    <t>Premium</t>
  </si>
  <si>
    <t>Capital</t>
  </si>
  <si>
    <t>General</t>
  </si>
  <si>
    <t>Accumulated</t>
  </si>
  <si>
    <t>Losses</t>
  </si>
  <si>
    <t>Total</t>
  </si>
  <si>
    <t xml:space="preserve">Non-Distributable </t>
  </si>
  <si>
    <t>RM'000</t>
  </si>
  <si>
    <t>Individual Quarter</t>
  </si>
  <si>
    <t>Current year</t>
  </si>
  <si>
    <t>Corresponding</t>
  </si>
  <si>
    <t>Quarter</t>
  </si>
  <si>
    <t xml:space="preserve">Quarter </t>
  </si>
  <si>
    <t>Cumulative Quarter</t>
  </si>
  <si>
    <t>Period</t>
  </si>
  <si>
    <t xml:space="preserve">Cash Flows From Operating Activities  </t>
  </si>
  <si>
    <t>Depreciation</t>
  </si>
  <si>
    <t xml:space="preserve">Operating Loss Before Working Capital Changes </t>
  </si>
  <si>
    <t>Changes In Working Capital :</t>
  </si>
  <si>
    <t>Interest received</t>
  </si>
  <si>
    <t>Net change in current assets</t>
  </si>
  <si>
    <t>Net change in current liabilities</t>
  </si>
  <si>
    <t>Interest paid</t>
  </si>
  <si>
    <t>Basic</t>
  </si>
  <si>
    <t xml:space="preserve">Diluted </t>
  </si>
  <si>
    <t xml:space="preserve">UNAUDITED QUARTERLY REPORT ON CONSOLIDATED RESULTS FOR THE </t>
  </si>
  <si>
    <t xml:space="preserve">UNAUDITED QUARTERLY REPORT ON CONSOLIDATED RESULTS FOR THE FINANCIAL </t>
  </si>
  <si>
    <t>Land Held For Development</t>
  </si>
  <si>
    <t>Preceding Year</t>
  </si>
  <si>
    <t xml:space="preserve">  (also refer note 21):</t>
  </si>
  <si>
    <t>Accumulated Losses And Reserves</t>
  </si>
  <si>
    <t>Shareholders' Funds</t>
  </si>
  <si>
    <t>Share of profits of associate companies</t>
  </si>
  <si>
    <t>Repayment of term loan &amp; hire purchase liabilities</t>
  </si>
  <si>
    <t>Operating Expenses excluding finance cost and tax</t>
  </si>
  <si>
    <t>As At</t>
  </si>
  <si>
    <t>Non Current Assets</t>
  </si>
  <si>
    <t>Interest expense</t>
  </si>
  <si>
    <t>Purchase of property, plant and equipment</t>
  </si>
  <si>
    <t>Trade Receivables and Other Receivables</t>
  </si>
  <si>
    <t>Trade Payables and Other Payables</t>
  </si>
  <si>
    <t>Interest income</t>
  </si>
  <si>
    <t>31/3/03</t>
  </si>
  <si>
    <t>31/3/02</t>
  </si>
  <si>
    <t>31/12/02</t>
  </si>
  <si>
    <t>30/6/02</t>
  </si>
  <si>
    <t>Sales proceed from disposal of PPE</t>
  </si>
  <si>
    <t>Gain on disposal of PPE</t>
  </si>
  <si>
    <t>Provision for LAD</t>
  </si>
  <si>
    <t>Provision</t>
  </si>
  <si>
    <t>Tax paid</t>
  </si>
  <si>
    <t>Tax recov</t>
  </si>
  <si>
    <t>instalment</t>
  </si>
  <si>
    <t>June 2002 payment</t>
  </si>
  <si>
    <t>underprovision</t>
  </si>
  <si>
    <t>Difference</t>
  </si>
  <si>
    <t>Movement b/s</t>
  </si>
  <si>
    <t>2000 tax payment</t>
  </si>
  <si>
    <t>qtr</t>
  </si>
  <si>
    <t>9 months</t>
  </si>
  <si>
    <t>AHTD</t>
  </si>
  <si>
    <t>Payment</t>
  </si>
  <si>
    <t>div</t>
  </si>
  <si>
    <t>AHT Urusmaju</t>
  </si>
  <si>
    <t>PAHT</t>
  </si>
  <si>
    <t>2002</t>
  </si>
  <si>
    <t>2000</t>
  </si>
  <si>
    <t>Daya Cekap &amp; Daimaju</t>
  </si>
  <si>
    <t>Balance per b/s @ 31/3/03</t>
  </si>
  <si>
    <t>Tax movement</t>
  </si>
  <si>
    <t>Group b/s b/f @ 30/6/02</t>
  </si>
  <si>
    <t>conso adj</t>
  </si>
  <si>
    <t>2003</t>
  </si>
  <si>
    <t>6 months</t>
  </si>
  <si>
    <t>3 months</t>
  </si>
  <si>
    <t>Urusmaju</t>
  </si>
  <si>
    <t>payment</t>
  </si>
  <si>
    <t>P&amp;L - taxation</t>
  </si>
  <si>
    <t>B/S - Provision for taxation</t>
  </si>
  <si>
    <t>Capital And Reserves</t>
  </si>
  <si>
    <t>30/6/03</t>
  </si>
  <si>
    <t>Cum</t>
  </si>
  <si>
    <t>Property, Plant and Equipment</t>
  </si>
  <si>
    <t>Investment in Associate Company</t>
  </si>
  <si>
    <t>Other Investments</t>
  </si>
  <si>
    <t>Property, plant &amp; equipment &amp; stock written off</t>
  </si>
  <si>
    <t>Property</t>
  </si>
  <si>
    <t>Investment</t>
  </si>
  <si>
    <t>Trading and</t>
  </si>
  <si>
    <t xml:space="preserve">Development </t>
  </si>
  <si>
    <t xml:space="preserve"> Holding </t>
  </si>
  <si>
    <t>Services</t>
  </si>
  <si>
    <t>Eliminations</t>
  </si>
  <si>
    <t>Results</t>
  </si>
  <si>
    <t>Loss from operations</t>
  </si>
  <si>
    <t>Share of profit of Associate</t>
  </si>
  <si>
    <t>Company</t>
  </si>
  <si>
    <t xml:space="preserve">Loss Before Taxation </t>
  </si>
  <si>
    <t>Non Current Liability</t>
  </si>
  <si>
    <t xml:space="preserve">Net Loss For The Year </t>
  </si>
  <si>
    <t>Remarks:</t>
  </si>
  <si>
    <t>30/09/03</t>
  </si>
  <si>
    <t>30/9/03</t>
  </si>
  <si>
    <t>30/9/02</t>
  </si>
  <si>
    <t>Net Loss For The Period</t>
  </si>
  <si>
    <t>Net Current Liabilities</t>
  </si>
  <si>
    <t>Interest income (PAHT)</t>
  </si>
  <si>
    <t>(Loss)/Profit from operations</t>
  </si>
  <si>
    <t>Profit/(Loss) from operations</t>
  </si>
  <si>
    <t>Other Operating Income</t>
  </si>
  <si>
    <t>31/12/03</t>
  </si>
  <si>
    <t>Ind qtr</t>
  </si>
  <si>
    <t>Cum qtr</t>
  </si>
  <si>
    <t>850</t>
  </si>
  <si>
    <t>Interest expense (MH &amp; PAHT)</t>
  </si>
  <si>
    <t>Share of loss of Associate</t>
  </si>
  <si>
    <t xml:space="preserve">Net Loss For The Period </t>
  </si>
  <si>
    <t>31/3/04</t>
  </si>
  <si>
    <t>503</t>
  </si>
  <si>
    <t>31/03/04</t>
  </si>
  <si>
    <t>before interest income</t>
  </si>
  <si>
    <t>Interest expenses</t>
  </si>
  <si>
    <t>MARCH 2004 QTR</t>
  </si>
  <si>
    <t>30/6/04</t>
  </si>
  <si>
    <t>5</t>
  </si>
  <si>
    <t>Dividend received</t>
  </si>
  <si>
    <t>UNAUDITED QUARTERLY REPORT ON CONSOLIDATED RESULTS</t>
  </si>
  <si>
    <t>Net Cash From Operating Activities</t>
  </si>
  <si>
    <t>^</t>
  </si>
  <si>
    <t>30/9/04</t>
  </si>
  <si>
    <t>30/09/04</t>
  </si>
  <si>
    <t>504</t>
  </si>
  <si>
    <t>PAHT+MH</t>
  </si>
  <si>
    <t>Others</t>
  </si>
  <si>
    <t>UM+UPS</t>
  </si>
  <si>
    <t xml:space="preserve">Holding </t>
  </si>
  <si>
    <t>Preceding Period</t>
  </si>
  <si>
    <t>Period To Date</t>
  </si>
  <si>
    <t>To Date</t>
  </si>
  <si>
    <t>Cash &amp; Cash Equivalents At Beginning Of The Period</t>
  </si>
  <si>
    <t>Cash &amp; Cash Equivalents At End Of The Period</t>
  </si>
  <si>
    <t>Loss From Operations</t>
  </si>
  <si>
    <t>Loss Before Taxation</t>
  </si>
  <si>
    <t>Loss Per Ordinary Share (Sen)</t>
  </si>
  <si>
    <t>31/12/04</t>
  </si>
  <si>
    <t>Share Of Profit/(Loss) Of Associate Company</t>
  </si>
  <si>
    <t>before intest income</t>
  </si>
  <si>
    <t>Net Cash (Used In)/From Investing Activities</t>
  </si>
  <si>
    <t>31/3/05</t>
  </si>
  <si>
    <t>Loss After Taxation</t>
  </si>
  <si>
    <t>Net Profit/(Loss) For The Period</t>
  </si>
  <si>
    <t>Finance Costs **</t>
  </si>
  <si>
    <t xml:space="preserve">** Includes finance cost incurred by the Group's Ambassador Hotel project as follows:- </t>
  </si>
  <si>
    <t>Property Development Cost</t>
  </si>
  <si>
    <t xml:space="preserve"> </t>
  </si>
  <si>
    <t>Unaudited Condensed Consolidated Income Statements</t>
  </si>
  <si>
    <t>(The Unaudited Condensed Consolidated Income Statements should be read in conjunction with the Annual Financial Report for the</t>
  </si>
  <si>
    <t>Unaudited Condensed Consolidated Balance Sheets</t>
  </si>
  <si>
    <t xml:space="preserve">(The Unaudited Condensed Consolidated Balance Sheets should be read in conjunction </t>
  </si>
  <si>
    <t>Unaudited Condensed Consolidated Cash Flow Statements</t>
  </si>
  <si>
    <t xml:space="preserve">(The Unaudited Condensed Consolidated Cash Flow Statements should be read in conjunction with the Annual </t>
  </si>
  <si>
    <t>Unaudited Condensed Consolidated Statement Of Changes In Equity</t>
  </si>
  <si>
    <t>(The Unaudited Condensed Consolidated Statement Of Changes In Equity should be read in conjunction with the Annual Financial</t>
  </si>
  <si>
    <t>At 1 July 2004</t>
  </si>
  <si>
    <t>At 1 July 2005</t>
  </si>
  <si>
    <t>Report for the year ended 30 June 2005)</t>
  </si>
  <si>
    <t>Financial Report for the year ended 30 June 2005)</t>
  </si>
  <si>
    <t>with the Annual Financial Report for the year ended 30 June 2005)</t>
  </si>
  <si>
    <t>year ended 30 June 2005)</t>
  </si>
  <si>
    <t>31/12/05</t>
  </si>
  <si>
    <t>FOR THE FINANCIAL QUARTER ENDED 31 DECEMBER 2005</t>
  </si>
  <si>
    <t>QUARTER ENDED 31 DECEMBER 2005</t>
  </si>
  <si>
    <t>FINANCIAL QUARTER ENDED 31 DECEMBER 2005</t>
  </si>
  <si>
    <t>At 31 December 2005</t>
  </si>
  <si>
    <t>At 31 December 2004</t>
  </si>
  <si>
    <t>30/06/05</t>
  </si>
  <si>
    <t>Gross Profit/(Loss)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</si>
</sst>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);\(#,##0\);\-"/>
    <numFmt numFmtId="181" formatCode="0.0%"/>
  </numFmts>
  <fonts count="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right"/>
    </xf>
    <xf numFmtId="15" fontId="6" fillId="0" borderId="1" xfId="0" applyNumberFormat="1" applyFont="1" applyBorder="1" applyAlignment="1">
      <alignment horizontal="right"/>
    </xf>
    <xf numFmtId="180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71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3" fillId="0" borderId="2" xfId="15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171" fontId="3" fillId="0" borderId="0" xfId="15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80" fontId="3" fillId="0" borderId="0" xfId="0" applyNumberFormat="1" applyFont="1" applyFill="1" applyAlignment="1">
      <alignment horizontal="right"/>
    </xf>
    <xf numFmtId="171" fontId="3" fillId="0" borderId="3" xfId="15" applyNumberFormat="1" applyFont="1" applyBorder="1" applyAlignment="1">
      <alignment/>
    </xf>
    <xf numFmtId="171" fontId="3" fillId="0" borderId="4" xfId="15" applyNumberFormat="1" applyFont="1" applyBorder="1" applyAlignment="1">
      <alignment/>
    </xf>
    <xf numFmtId="180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left"/>
    </xf>
    <xf numFmtId="15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71" fontId="3" fillId="0" borderId="1" xfId="15" applyNumberFormat="1" applyFont="1" applyFill="1" applyBorder="1" applyAlignment="1">
      <alignment/>
    </xf>
    <xf numFmtId="43" fontId="3" fillId="0" borderId="0" xfId="15" applyFont="1" applyAlignment="1">
      <alignment/>
    </xf>
    <xf numFmtId="43" fontId="3" fillId="0" borderId="0" xfId="0" applyNumberFormat="1" applyFont="1" applyAlignment="1">
      <alignment horizontal="right"/>
    </xf>
    <xf numFmtId="43" fontId="3" fillId="0" borderId="0" xfId="15" applyFont="1" applyAlignment="1">
      <alignment horizontal="right"/>
    </xf>
    <xf numFmtId="49" fontId="3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Alignment="1" quotePrefix="1">
      <alignment horizontal="right"/>
    </xf>
    <xf numFmtId="180" fontId="3" fillId="2" borderId="0" xfId="0" applyNumberFormat="1" applyFont="1" applyFill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3" fillId="3" borderId="0" xfId="0" applyNumberFormat="1" applyFont="1" applyFill="1" applyAlignment="1">
      <alignment horizontal="right"/>
    </xf>
    <xf numFmtId="180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/>
    </xf>
    <xf numFmtId="180" fontId="3" fillId="0" borderId="2" xfId="0" applyNumberFormat="1" applyFont="1" applyBorder="1" applyAlignment="1">
      <alignment/>
    </xf>
    <xf numFmtId="180" fontId="3" fillId="0" borderId="0" xfId="0" applyNumberFormat="1" applyFont="1" applyFill="1" applyAlignment="1">
      <alignment horizontal="left"/>
    </xf>
    <xf numFmtId="180" fontId="3" fillId="0" borderId="0" xfId="0" applyNumberFormat="1" applyFont="1" applyFill="1" applyAlignment="1" quotePrefix="1">
      <alignment horizontal="left"/>
    </xf>
    <xf numFmtId="180" fontId="3" fillId="0" borderId="1" xfId="0" applyNumberFormat="1" applyFont="1" applyFill="1" applyBorder="1" applyAlignment="1">
      <alignment horizontal="right"/>
    </xf>
    <xf numFmtId="180" fontId="3" fillId="0" borderId="2" xfId="0" applyNumberFormat="1" applyFont="1" applyFill="1" applyBorder="1" applyAlignment="1">
      <alignment horizontal="right"/>
    </xf>
    <xf numFmtId="171" fontId="3" fillId="0" borderId="0" xfId="15" applyNumberFormat="1" applyFont="1" applyFill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80" fontId="4" fillId="0" borderId="5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80" fontId="4" fillId="0" borderId="2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71" fontId="3" fillId="0" borderId="0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 horizontal="right"/>
    </xf>
    <xf numFmtId="180" fontId="4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right"/>
    </xf>
    <xf numFmtId="171" fontId="3" fillId="0" borderId="1" xfId="15" applyNumberFormat="1" applyFont="1" applyBorder="1" applyAlignment="1">
      <alignment horizontal="right"/>
    </xf>
    <xf numFmtId="171" fontId="3" fillId="0" borderId="0" xfId="15" applyNumberFormat="1" applyFont="1" applyFill="1" applyAlignment="1">
      <alignment horizontal="right"/>
    </xf>
    <xf numFmtId="171" fontId="3" fillId="0" borderId="4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71" fontId="3" fillId="2" borderId="0" xfId="15" applyNumberFormat="1" applyFont="1" applyFill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180" fontId="4" fillId="0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0" xfId="15" applyFont="1" applyFill="1" applyAlignment="1">
      <alignment/>
    </xf>
    <xf numFmtId="171" fontId="3" fillId="0" borderId="1" xfId="15" applyNumberFormat="1" applyFont="1" applyFill="1" applyBorder="1" applyAlignment="1">
      <alignment horizontal="right"/>
    </xf>
    <xf numFmtId="171" fontId="3" fillId="0" borderId="4" xfId="15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4" fontId="6" fillId="0" borderId="0" xfId="0" applyNumberFormat="1" applyFont="1" applyAlignment="1" quotePrefix="1">
      <alignment horizontal="right"/>
    </xf>
    <xf numFmtId="14" fontId="6" fillId="0" borderId="0" xfId="0" applyNumberFormat="1" applyFont="1" applyFill="1" applyAlignment="1" quotePrefix="1">
      <alignment horizontal="right"/>
    </xf>
    <xf numFmtId="15" fontId="6" fillId="0" borderId="1" xfId="0" applyNumberFormat="1" applyFont="1" applyFill="1" applyBorder="1" applyAlignment="1">
      <alignment horizontal="right"/>
    </xf>
    <xf numFmtId="171" fontId="3" fillId="0" borderId="4" xfId="15" applyNumberFormat="1" applyFont="1" applyFill="1" applyBorder="1" applyAlignment="1">
      <alignment/>
    </xf>
    <xf numFmtId="43" fontId="3" fillId="0" borderId="0" xfId="15" applyFont="1" applyFill="1" applyAlignment="1">
      <alignment horizontal="right"/>
    </xf>
    <xf numFmtId="180" fontId="3" fillId="0" borderId="0" xfId="15" applyNumberFormat="1" applyFont="1" applyFill="1" applyAlignment="1">
      <alignment/>
    </xf>
    <xf numFmtId="180" fontId="3" fillId="0" borderId="2" xfId="15" applyNumberFormat="1" applyFont="1" applyFill="1" applyBorder="1" applyAlignment="1">
      <alignment/>
    </xf>
    <xf numFmtId="180" fontId="3" fillId="0" borderId="0" xfId="15" applyNumberFormat="1" applyFont="1" applyFill="1" applyAlignment="1">
      <alignment horizontal="right"/>
    </xf>
    <xf numFmtId="171" fontId="6" fillId="0" borderId="0" xfId="15" applyNumberFormat="1" applyFont="1" applyBorder="1" applyAlignment="1">
      <alignment horizontal="right"/>
    </xf>
    <xf numFmtId="15" fontId="6" fillId="0" borderId="0" xfId="0" applyNumberFormat="1" applyFont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5" fontId="6" fillId="0" borderId="0" xfId="0" applyNumberFormat="1" applyFont="1" applyFill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171" fontId="3" fillId="0" borderId="3" xfId="15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15" applyNumberFormat="1" applyFont="1" applyFill="1" applyBorder="1" applyAlignment="1">
      <alignment/>
    </xf>
    <xf numFmtId="15" fontId="6" fillId="0" borderId="0" xfId="0" applyNumberFormat="1" applyFont="1" applyFill="1" applyAlignment="1" quotePrefix="1">
      <alignment horizontal="right"/>
    </xf>
    <xf numFmtId="180" fontId="3" fillId="0" borderId="1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tabSelected="1" zoomScale="90" zoomScaleNormal="90" zoomScaleSheetLayoutView="80" workbookViewId="0" topLeftCell="A1">
      <selection activeCell="A7" sqref="A7"/>
    </sheetView>
  </sheetViews>
  <sheetFormatPr defaultColWidth="9.140625" defaultRowHeight="12.75"/>
  <cols>
    <col min="1" max="1" width="45.421875" style="3" customWidth="1"/>
    <col min="2" max="2" width="1.8515625" style="3" customWidth="1"/>
    <col min="3" max="3" width="16.140625" style="40" customWidth="1"/>
    <col min="4" max="4" width="16.7109375" style="3" customWidth="1"/>
    <col min="5" max="5" width="1.7109375" style="3" customWidth="1"/>
    <col min="6" max="6" width="15.00390625" style="40" customWidth="1"/>
    <col min="7" max="7" width="16.7109375" style="40" customWidth="1"/>
    <col min="8" max="8" width="2.28125" style="3" hidden="1" customWidth="1"/>
    <col min="9" max="13" width="16.7109375" style="3" hidden="1" customWidth="1"/>
    <col min="14" max="14" width="18.421875" style="3" hidden="1" customWidth="1"/>
    <col min="15" max="15" width="14.8515625" style="23" hidden="1" customWidth="1"/>
    <col min="16" max="16" width="13.00390625" style="23" hidden="1" customWidth="1"/>
    <col min="17" max="17" width="13.7109375" style="3" hidden="1" customWidth="1"/>
    <col min="18" max="18" width="13.28125" style="3" hidden="1" customWidth="1"/>
    <col min="19" max="19" width="14.00390625" style="3" hidden="1" customWidth="1"/>
    <col min="20" max="20" width="0" style="3" hidden="1" customWidth="1"/>
    <col min="21" max="21" width="12.28125" style="23" hidden="1" customWidth="1"/>
    <col min="22" max="22" width="14.00390625" style="23" hidden="1" customWidth="1"/>
    <col min="23" max="23" width="12.28125" style="23" hidden="1" customWidth="1"/>
    <col min="24" max="24" width="13.57421875" style="23" hidden="1" customWidth="1"/>
    <col min="25" max="25" width="0" style="3" hidden="1" customWidth="1"/>
    <col min="26" max="26" width="13.57421875" style="3" hidden="1" customWidth="1"/>
    <col min="27" max="27" width="16.7109375" style="3" hidden="1" customWidth="1"/>
    <col min="28" max="28" width="0" style="3" hidden="1" customWidth="1"/>
    <col min="29" max="29" width="14.421875" style="3" hidden="1" customWidth="1"/>
    <col min="30" max="30" width="14.7109375" style="3" hidden="1" customWidth="1"/>
    <col min="31" max="32" width="0" style="3" hidden="1" customWidth="1"/>
    <col min="33" max="34" width="10.8515625" style="3" hidden="1" customWidth="1"/>
    <col min="35" max="35" width="0" style="3" hidden="1" customWidth="1"/>
    <col min="36" max="36" width="12.00390625" style="3" hidden="1" customWidth="1"/>
    <col min="37" max="37" width="10.8515625" style="3" hidden="1" customWidth="1"/>
    <col min="38" max="43" width="0" style="3" hidden="1" customWidth="1"/>
    <col min="44" max="16384" width="9.140625" style="3" customWidth="1"/>
  </cols>
  <sheetData>
    <row r="1" ht="14.25">
      <c r="A1" s="1" t="s">
        <v>0</v>
      </c>
    </row>
    <row r="2" ht="14.25">
      <c r="A2" s="1"/>
    </row>
    <row r="3" ht="14.25">
      <c r="A3" s="1" t="s">
        <v>47</v>
      </c>
    </row>
    <row r="4" spans="1:15" ht="14.25">
      <c r="A4" s="4" t="s">
        <v>192</v>
      </c>
      <c r="B4" s="6"/>
      <c r="C4" s="76"/>
      <c r="D4" s="6"/>
      <c r="E4" s="6"/>
      <c r="F4" s="76"/>
      <c r="G4" s="76"/>
      <c r="H4" s="7"/>
      <c r="I4" s="7"/>
      <c r="J4" s="7"/>
      <c r="K4" s="7"/>
      <c r="L4" s="7"/>
      <c r="M4" s="7"/>
      <c r="N4" s="7"/>
      <c r="O4" s="71"/>
    </row>
    <row r="5" ht="14.25">
      <c r="A5" s="1"/>
    </row>
    <row r="6" ht="14.25">
      <c r="A6" s="9" t="s">
        <v>176</v>
      </c>
    </row>
    <row r="7" spans="1:27" ht="12.75">
      <c r="A7" s="10"/>
      <c r="AA7" s="3" t="s">
        <v>143</v>
      </c>
    </row>
    <row r="9" spans="3:43" ht="12.75">
      <c r="C9" s="114" t="s">
        <v>29</v>
      </c>
      <c r="D9" s="114"/>
      <c r="E9" s="21"/>
      <c r="F9" s="114" t="s">
        <v>34</v>
      </c>
      <c r="G9" s="114"/>
      <c r="H9" s="21"/>
      <c r="I9" s="113" t="s">
        <v>29</v>
      </c>
      <c r="J9" s="113"/>
      <c r="K9" s="21"/>
      <c r="L9" s="113" t="s">
        <v>34</v>
      </c>
      <c r="M9" s="113"/>
      <c r="N9" s="21"/>
      <c r="O9" s="11" t="s">
        <v>132</v>
      </c>
      <c r="P9" s="11" t="s">
        <v>133</v>
      </c>
      <c r="Q9" s="11" t="s">
        <v>102</v>
      </c>
      <c r="R9" s="11" t="s">
        <v>102</v>
      </c>
      <c r="S9" s="11" t="s">
        <v>102</v>
      </c>
      <c r="U9" s="113" t="s">
        <v>29</v>
      </c>
      <c r="V9" s="113"/>
      <c r="W9" s="113" t="s">
        <v>34</v>
      </c>
      <c r="X9" s="113"/>
      <c r="Z9" s="113" t="s">
        <v>29</v>
      </c>
      <c r="AA9" s="113"/>
      <c r="AB9" s="21"/>
      <c r="AC9" s="113" t="s">
        <v>34</v>
      </c>
      <c r="AD9" s="113"/>
      <c r="AM9" s="113" t="s">
        <v>29</v>
      </c>
      <c r="AN9" s="113"/>
      <c r="AO9" s="21"/>
      <c r="AP9" s="114" t="s">
        <v>34</v>
      </c>
      <c r="AQ9" s="114"/>
    </row>
    <row r="10" spans="3:43" ht="12.75">
      <c r="C10" s="87" t="s">
        <v>30</v>
      </c>
      <c r="D10" s="11" t="s">
        <v>157</v>
      </c>
      <c r="E10" s="10"/>
      <c r="F10" s="87" t="s">
        <v>2</v>
      </c>
      <c r="G10" s="87" t="s">
        <v>157</v>
      </c>
      <c r="H10" s="11"/>
      <c r="I10" s="11" t="s">
        <v>30</v>
      </c>
      <c r="J10" s="11" t="s">
        <v>157</v>
      </c>
      <c r="K10" s="10"/>
      <c r="L10" s="11" t="s">
        <v>2</v>
      </c>
      <c r="M10" s="11" t="s">
        <v>157</v>
      </c>
      <c r="N10" s="11"/>
      <c r="O10" s="11" t="s">
        <v>30</v>
      </c>
      <c r="P10" s="11" t="s">
        <v>2</v>
      </c>
      <c r="Q10" s="11" t="s">
        <v>2</v>
      </c>
      <c r="R10" s="11" t="s">
        <v>2</v>
      </c>
      <c r="S10" s="11" t="s">
        <v>49</v>
      </c>
      <c r="U10" s="11" t="s">
        <v>30</v>
      </c>
      <c r="V10" s="11" t="s">
        <v>49</v>
      </c>
      <c r="W10" s="11" t="s">
        <v>2</v>
      </c>
      <c r="X10" s="11" t="s">
        <v>49</v>
      </c>
      <c r="Z10" s="11" t="s">
        <v>30</v>
      </c>
      <c r="AA10" s="11" t="s">
        <v>49</v>
      </c>
      <c r="AB10" s="10"/>
      <c r="AC10" s="11" t="s">
        <v>2</v>
      </c>
      <c r="AD10" s="11" t="s">
        <v>49</v>
      </c>
      <c r="AG10" s="23" t="s">
        <v>30</v>
      </c>
      <c r="AH10" s="23" t="s">
        <v>49</v>
      </c>
      <c r="AI10" s="23"/>
      <c r="AJ10" s="23" t="s">
        <v>2</v>
      </c>
      <c r="AK10" s="23" t="s">
        <v>49</v>
      </c>
      <c r="AM10" s="11" t="s">
        <v>30</v>
      </c>
      <c r="AN10" s="11" t="s">
        <v>157</v>
      </c>
      <c r="AO10" s="10"/>
      <c r="AP10" s="11" t="s">
        <v>2</v>
      </c>
      <c r="AQ10" s="87" t="s">
        <v>157</v>
      </c>
    </row>
    <row r="11" spans="3:43" ht="12.75">
      <c r="C11" s="87" t="s">
        <v>33</v>
      </c>
      <c r="D11" s="11" t="s">
        <v>31</v>
      </c>
      <c r="E11" s="10"/>
      <c r="F11" s="87" t="s">
        <v>158</v>
      </c>
      <c r="G11" s="87" t="s">
        <v>159</v>
      </c>
      <c r="H11" s="11" t="s">
        <v>175</v>
      </c>
      <c r="I11" s="11" t="s">
        <v>33</v>
      </c>
      <c r="J11" s="11" t="s">
        <v>31</v>
      </c>
      <c r="K11" s="10"/>
      <c r="L11" s="11" t="s">
        <v>158</v>
      </c>
      <c r="M11" s="11" t="s">
        <v>159</v>
      </c>
      <c r="N11" s="11"/>
      <c r="O11" s="11" t="s">
        <v>33</v>
      </c>
      <c r="P11" s="11" t="s">
        <v>18</v>
      </c>
      <c r="Q11" s="11" t="s">
        <v>18</v>
      </c>
      <c r="R11" s="11" t="s">
        <v>18</v>
      </c>
      <c r="S11" s="11" t="s">
        <v>31</v>
      </c>
      <c r="U11" s="11" t="s">
        <v>33</v>
      </c>
      <c r="V11" s="11" t="s">
        <v>31</v>
      </c>
      <c r="W11" s="11" t="s">
        <v>18</v>
      </c>
      <c r="X11" s="11" t="s">
        <v>31</v>
      </c>
      <c r="Z11" s="11" t="s">
        <v>33</v>
      </c>
      <c r="AA11" s="11" t="s">
        <v>31</v>
      </c>
      <c r="AB11" s="10"/>
      <c r="AC11" s="11" t="s">
        <v>18</v>
      </c>
      <c r="AD11" s="11" t="s">
        <v>31</v>
      </c>
      <c r="AG11" s="23" t="s">
        <v>33</v>
      </c>
      <c r="AH11" s="23" t="s">
        <v>31</v>
      </c>
      <c r="AI11" s="23"/>
      <c r="AJ11" s="23" t="s">
        <v>18</v>
      </c>
      <c r="AK11" s="23"/>
      <c r="AM11" s="11" t="s">
        <v>33</v>
      </c>
      <c r="AN11" s="11" t="s">
        <v>31</v>
      </c>
      <c r="AO11" s="10"/>
      <c r="AP11" s="11" t="s">
        <v>158</v>
      </c>
      <c r="AQ11" s="87" t="s">
        <v>159</v>
      </c>
    </row>
    <row r="12" spans="3:43" ht="12.75">
      <c r="C12" s="87"/>
      <c r="D12" s="11" t="s">
        <v>32</v>
      </c>
      <c r="E12" s="10"/>
      <c r="F12" s="87"/>
      <c r="G12" s="87"/>
      <c r="H12" s="11"/>
      <c r="I12" s="11"/>
      <c r="J12" s="11" t="s">
        <v>32</v>
      </c>
      <c r="K12" s="10"/>
      <c r="L12" s="11"/>
      <c r="M12" s="11"/>
      <c r="N12" s="11"/>
      <c r="O12" s="11"/>
      <c r="P12" s="11"/>
      <c r="Q12" s="11"/>
      <c r="S12" s="11" t="s">
        <v>35</v>
      </c>
      <c r="V12" s="23" t="s">
        <v>32</v>
      </c>
      <c r="X12" s="23" t="s">
        <v>35</v>
      </c>
      <c r="Z12" s="11"/>
      <c r="AA12" s="11" t="s">
        <v>32</v>
      </c>
      <c r="AB12" s="10"/>
      <c r="AC12" s="11"/>
      <c r="AD12" s="11" t="s">
        <v>35</v>
      </c>
      <c r="AG12" s="23"/>
      <c r="AH12" s="23" t="s">
        <v>32</v>
      </c>
      <c r="AI12" s="23"/>
      <c r="AJ12" s="23"/>
      <c r="AK12" s="23"/>
      <c r="AM12" s="11"/>
      <c r="AN12" s="11" t="s">
        <v>32</v>
      </c>
      <c r="AO12" s="10"/>
      <c r="AP12" s="11"/>
      <c r="AQ12" s="87"/>
    </row>
    <row r="13" spans="3:43" ht="12.75">
      <c r="C13" s="94" t="s">
        <v>190</v>
      </c>
      <c r="D13" s="93" t="s">
        <v>165</v>
      </c>
      <c r="E13" s="10"/>
      <c r="F13" s="94" t="s">
        <v>190</v>
      </c>
      <c r="G13" s="93" t="s">
        <v>165</v>
      </c>
      <c r="H13" s="69"/>
      <c r="I13" s="69" t="s">
        <v>150</v>
      </c>
      <c r="J13" s="69" t="s">
        <v>123</v>
      </c>
      <c r="K13" s="10"/>
      <c r="L13" s="69" t="s">
        <v>150</v>
      </c>
      <c r="M13" s="69" t="s">
        <v>123</v>
      </c>
      <c r="N13" s="12"/>
      <c r="O13" s="69" t="s">
        <v>123</v>
      </c>
      <c r="P13" s="69" t="s">
        <v>123</v>
      </c>
      <c r="Q13" s="12" t="s">
        <v>63</v>
      </c>
      <c r="R13" s="11" t="s">
        <v>65</v>
      </c>
      <c r="S13" s="12" t="s">
        <v>64</v>
      </c>
      <c r="U13" s="23" t="s">
        <v>131</v>
      </c>
      <c r="V13" s="23" t="s">
        <v>65</v>
      </c>
      <c r="W13" s="79" t="s">
        <v>131</v>
      </c>
      <c r="X13" s="23" t="s">
        <v>65</v>
      </c>
      <c r="Z13" s="69" t="s">
        <v>138</v>
      </c>
      <c r="AA13" s="69" t="s">
        <v>63</v>
      </c>
      <c r="AB13" s="10"/>
      <c r="AC13" s="69" t="s">
        <v>138</v>
      </c>
      <c r="AD13" s="69" t="s">
        <v>63</v>
      </c>
      <c r="AG13" s="23" t="s">
        <v>144</v>
      </c>
      <c r="AH13" s="23" t="s">
        <v>101</v>
      </c>
      <c r="AI13" s="23"/>
      <c r="AJ13" s="23" t="s">
        <v>144</v>
      </c>
      <c r="AK13" s="23" t="s">
        <v>101</v>
      </c>
      <c r="AM13" s="69" t="s">
        <v>165</v>
      </c>
      <c r="AN13" s="11" t="s">
        <v>131</v>
      </c>
      <c r="AO13" s="10"/>
      <c r="AP13" s="69" t="s">
        <v>165</v>
      </c>
      <c r="AQ13" s="87" t="s">
        <v>131</v>
      </c>
    </row>
    <row r="14" spans="3:43" ht="12.75">
      <c r="C14" s="95" t="s">
        <v>28</v>
      </c>
      <c r="D14" s="22" t="s">
        <v>28</v>
      </c>
      <c r="E14" s="39"/>
      <c r="F14" s="95" t="s">
        <v>28</v>
      </c>
      <c r="G14" s="92" t="s">
        <v>28</v>
      </c>
      <c r="H14" s="67"/>
      <c r="I14" s="13" t="s">
        <v>28</v>
      </c>
      <c r="J14" s="13" t="s">
        <v>28</v>
      </c>
      <c r="K14" s="39"/>
      <c r="L14" s="13" t="s">
        <v>28</v>
      </c>
      <c r="M14" s="13" t="s">
        <v>28</v>
      </c>
      <c r="N14" s="67"/>
      <c r="O14" s="13" t="s">
        <v>28</v>
      </c>
      <c r="P14" s="13" t="s">
        <v>28</v>
      </c>
      <c r="Q14" s="13" t="s">
        <v>28</v>
      </c>
      <c r="R14" s="13" t="s">
        <v>28</v>
      </c>
      <c r="S14" s="13" t="s">
        <v>28</v>
      </c>
      <c r="U14" s="23" t="s">
        <v>28</v>
      </c>
      <c r="V14" s="23" t="s">
        <v>28</v>
      </c>
      <c r="W14" s="79" t="s">
        <v>28</v>
      </c>
      <c r="X14" s="23" t="s">
        <v>28</v>
      </c>
      <c r="Z14" s="13" t="s">
        <v>28</v>
      </c>
      <c r="AA14" s="13" t="s">
        <v>28</v>
      </c>
      <c r="AB14" s="39"/>
      <c r="AC14" s="13" t="s">
        <v>28</v>
      </c>
      <c r="AD14" s="13" t="s">
        <v>28</v>
      </c>
      <c r="AG14" s="23" t="s">
        <v>28</v>
      </c>
      <c r="AH14" s="23" t="s">
        <v>28</v>
      </c>
      <c r="AI14" s="23"/>
      <c r="AJ14" s="23" t="s">
        <v>28</v>
      </c>
      <c r="AK14" s="23" t="s">
        <v>28</v>
      </c>
      <c r="AM14" s="13" t="s">
        <v>28</v>
      </c>
      <c r="AN14" s="22" t="s">
        <v>28</v>
      </c>
      <c r="AO14" s="39"/>
      <c r="AP14" s="13" t="s">
        <v>28</v>
      </c>
      <c r="AQ14" s="92" t="s">
        <v>28</v>
      </c>
    </row>
    <row r="15" spans="4:43" ht="12.75">
      <c r="D15" s="23"/>
      <c r="G15" s="86"/>
      <c r="W15" s="79"/>
      <c r="AN15" s="23"/>
      <c r="AQ15" s="86"/>
    </row>
    <row r="16" spans="1:43" ht="13.5" customHeight="1">
      <c r="A16" s="40" t="s">
        <v>3</v>
      </c>
      <c r="C16" s="59">
        <v>117</v>
      </c>
      <c r="D16" s="25">
        <v>540</v>
      </c>
      <c r="F16" s="59">
        <f>+C16+89</f>
        <v>206</v>
      </c>
      <c r="G16" s="73">
        <v>7274</v>
      </c>
      <c r="H16" s="25"/>
      <c r="I16" s="16">
        <v>6734</v>
      </c>
      <c r="J16" s="25">
        <v>1821</v>
      </c>
      <c r="L16" s="16">
        <v>6734</v>
      </c>
      <c r="M16" s="25">
        <v>1821</v>
      </c>
      <c r="N16" s="59"/>
      <c r="O16" s="25">
        <v>1821</v>
      </c>
      <c r="P16" s="25">
        <v>1821</v>
      </c>
      <c r="Q16" s="16">
        <v>4090</v>
      </c>
      <c r="R16" s="16">
        <v>3220</v>
      </c>
      <c r="S16" s="16">
        <v>7075</v>
      </c>
      <c r="U16" s="25">
        <v>1485</v>
      </c>
      <c r="V16" s="25">
        <v>540</v>
      </c>
      <c r="W16" s="80">
        <v>3306</v>
      </c>
      <c r="X16" s="25">
        <v>3220</v>
      </c>
      <c r="Y16" s="16"/>
      <c r="Z16" s="16">
        <v>6178</v>
      </c>
      <c r="AA16" s="16">
        <v>870</v>
      </c>
      <c r="AC16" s="16">
        <v>6178</v>
      </c>
      <c r="AD16" s="59">
        <v>4090</v>
      </c>
      <c r="AG16" s="16">
        <v>5358</v>
      </c>
      <c r="AH16" s="16">
        <v>1915</v>
      </c>
      <c r="AI16" s="16"/>
      <c r="AJ16" s="16">
        <v>11536</v>
      </c>
      <c r="AK16" s="16">
        <v>6005</v>
      </c>
      <c r="AM16" s="16">
        <f>AP16-AT16</f>
        <v>7274</v>
      </c>
      <c r="AN16" s="25">
        <v>1485</v>
      </c>
      <c r="AP16" s="16">
        <v>7274</v>
      </c>
      <c r="AQ16" s="73">
        <v>3306</v>
      </c>
    </row>
    <row r="17" spans="1:43" ht="13.5" customHeight="1">
      <c r="A17" s="3" t="s">
        <v>4</v>
      </c>
      <c r="C17" s="41">
        <v>0</v>
      </c>
      <c r="D17" s="72">
        <v>-1586</v>
      </c>
      <c r="F17" s="41">
        <v>-81</v>
      </c>
      <c r="G17" s="90">
        <v>-6843</v>
      </c>
      <c r="H17" s="75"/>
      <c r="I17" s="18">
        <v>-5257</v>
      </c>
      <c r="J17" s="72">
        <v>-1559</v>
      </c>
      <c r="L17" s="18">
        <v>-5257</v>
      </c>
      <c r="M17" s="72">
        <v>-1559</v>
      </c>
      <c r="N17" s="68"/>
      <c r="O17" s="72">
        <v>-1559</v>
      </c>
      <c r="P17" s="72">
        <v>-1559</v>
      </c>
      <c r="Q17" s="18">
        <v>-3117</v>
      </c>
      <c r="R17" s="18">
        <v>-2425</v>
      </c>
      <c r="S17" s="41">
        <v>-5483</v>
      </c>
      <c r="U17" s="25">
        <v>-1181</v>
      </c>
      <c r="V17" s="25">
        <v>-378</v>
      </c>
      <c r="W17" s="80">
        <v>-2740</v>
      </c>
      <c r="X17" s="25">
        <v>-2425</v>
      </c>
      <c r="Y17" s="16"/>
      <c r="Z17" s="18">
        <v>-5304</v>
      </c>
      <c r="AA17" s="18">
        <v>-692</v>
      </c>
      <c r="AC17" s="18">
        <v>-5304</v>
      </c>
      <c r="AD17" s="41">
        <v>-3117</v>
      </c>
      <c r="AG17" s="16">
        <v>-2837</v>
      </c>
      <c r="AH17" s="16">
        <v>-1674</v>
      </c>
      <c r="AI17" s="16"/>
      <c r="AJ17" s="16">
        <v>-8141</v>
      </c>
      <c r="AK17" s="16">
        <v>-4791</v>
      </c>
      <c r="AM17" s="18">
        <f>AP17-AT17</f>
        <v>-6843</v>
      </c>
      <c r="AN17" s="72">
        <v>-1181</v>
      </c>
      <c r="AP17" s="18">
        <v>-6843</v>
      </c>
      <c r="AQ17" s="90">
        <v>-2740</v>
      </c>
    </row>
    <row r="18" spans="1:43" ht="13.5" customHeight="1">
      <c r="A18" s="3" t="s">
        <v>197</v>
      </c>
      <c r="C18" s="59">
        <f>SUM(C16:C17)</f>
        <v>117</v>
      </c>
      <c r="D18" s="25">
        <f>+D16+D17</f>
        <v>-1046</v>
      </c>
      <c r="F18" s="59">
        <f>+F16+F17</f>
        <v>125</v>
      </c>
      <c r="G18" s="73">
        <f>+G16+G17</f>
        <v>431</v>
      </c>
      <c r="H18" s="25"/>
      <c r="I18" s="59">
        <v>1477</v>
      </c>
      <c r="J18" s="73">
        <v>262</v>
      </c>
      <c r="L18" s="16">
        <v>1477</v>
      </c>
      <c r="M18" s="25">
        <v>262</v>
      </c>
      <c r="N18" s="59"/>
      <c r="O18" s="73">
        <v>262</v>
      </c>
      <c r="P18" s="25">
        <f>SUM(P16:P17)</f>
        <v>262</v>
      </c>
      <c r="Q18" s="16">
        <f>SUM(Q16:Q17)</f>
        <v>973</v>
      </c>
      <c r="R18" s="16">
        <f>SUM(R16:R17)</f>
        <v>795</v>
      </c>
      <c r="S18" s="16">
        <f>SUM(S16:S17)</f>
        <v>1592</v>
      </c>
      <c r="U18" s="25">
        <v>304</v>
      </c>
      <c r="V18" s="25">
        <v>162</v>
      </c>
      <c r="W18" s="80">
        <v>566</v>
      </c>
      <c r="X18" s="25">
        <v>795</v>
      </c>
      <c r="Y18" s="16"/>
      <c r="Z18" s="59">
        <v>874</v>
      </c>
      <c r="AA18" s="59">
        <f>SUM(AA16:AA17)</f>
        <v>178</v>
      </c>
      <c r="AC18" s="16">
        <f>SUM(AC16:AC17)</f>
        <v>874</v>
      </c>
      <c r="AD18" s="59">
        <f>SUM(AD16:AD17)</f>
        <v>973</v>
      </c>
      <c r="AG18" s="16">
        <v>2521</v>
      </c>
      <c r="AH18" s="16">
        <v>241</v>
      </c>
      <c r="AI18" s="16"/>
      <c r="AJ18" s="16">
        <v>3395</v>
      </c>
      <c r="AK18" s="16">
        <v>1214</v>
      </c>
      <c r="AM18" s="59">
        <f>SUM(AM16:AM17)</f>
        <v>431</v>
      </c>
      <c r="AN18" s="25">
        <v>304</v>
      </c>
      <c r="AP18" s="16">
        <v>431</v>
      </c>
      <c r="AQ18" s="73">
        <v>566</v>
      </c>
    </row>
    <row r="19" spans="1:43" ht="13.5" customHeight="1">
      <c r="A19" s="3" t="s">
        <v>55</v>
      </c>
      <c r="C19" s="59">
        <v>-871</v>
      </c>
      <c r="D19" s="25">
        <v>-929</v>
      </c>
      <c r="F19" s="59">
        <f>+C19-586</f>
        <v>-1457</v>
      </c>
      <c r="G19" s="73">
        <v>-6342</v>
      </c>
      <c r="H19" s="25"/>
      <c r="I19" s="16">
        <v>-5413</v>
      </c>
      <c r="J19" s="25">
        <v>-625</v>
      </c>
      <c r="L19" s="16">
        <v>-5413</v>
      </c>
      <c r="M19" s="25">
        <v>-625</v>
      </c>
      <c r="N19" s="59"/>
      <c r="O19" s="25">
        <v>-625</v>
      </c>
      <c r="P19" s="25">
        <f>-632+6+1</f>
        <v>-625</v>
      </c>
      <c r="Q19" s="16">
        <f>-3372+3</f>
        <v>-3369</v>
      </c>
      <c r="R19" s="16">
        <f>-2492-33</f>
        <v>-2525</v>
      </c>
      <c r="S19" s="16">
        <v>-2504</v>
      </c>
      <c r="U19" s="25">
        <v>-705</v>
      </c>
      <c r="V19" s="25">
        <v>-1403</v>
      </c>
      <c r="W19" s="80">
        <v>-1330</v>
      </c>
      <c r="X19" s="25">
        <v>-2525</v>
      </c>
      <c r="Y19" s="16"/>
      <c r="Z19" s="16">
        <v>-2003</v>
      </c>
      <c r="AA19" s="16">
        <v>-844</v>
      </c>
      <c r="AC19" s="16">
        <f>-(745+714+48+310+171)+5-20</f>
        <v>-2003</v>
      </c>
      <c r="AD19" s="59">
        <v>-3369</v>
      </c>
      <c r="AG19" s="16">
        <v>-9349</v>
      </c>
      <c r="AH19" s="16">
        <v>-4128</v>
      </c>
      <c r="AI19" s="16"/>
      <c r="AJ19" s="16">
        <v>-11352</v>
      </c>
      <c r="AK19" s="16">
        <v>-7497</v>
      </c>
      <c r="AM19" s="16">
        <f>AP19-AT19</f>
        <v>-6342</v>
      </c>
      <c r="AN19" s="25">
        <v>-705</v>
      </c>
      <c r="AP19" s="16">
        <v>-6342</v>
      </c>
      <c r="AQ19" s="73">
        <v>-1330</v>
      </c>
    </row>
    <row r="20" spans="1:43" ht="13.5" customHeight="1">
      <c r="A20" s="3" t="s">
        <v>130</v>
      </c>
      <c r="C20" s="41">
        <v>14</v>
      </c>
      <c r="D20" s="72">
        <v>21</v>
      </c>
      <c r="E20" s="85"/>
      <c r="F20" s="41">
        <f>+C20+72</f>
        <v>86</v>
      </c>
      <c r="G20" s="90">
        <v>49</v>
      </c>
      <c r="H20" s="75"/>
      <c r="I20" s="18">
        <v>28</v>
      </c>
      <c r="J20" s="72">
        <v>115</v>
      </c>
      <c r="K20" s="85"/>
      <c r="L20" s="18">
        <v>28</v>
      </c>
      <c r="M20" s="72">
        <v>115</v>
      </c>
      <c r="N20" s="68"/>
      <c r="O20" s="72">
        <v>115</v>
      </c>
      <c r="P20" s="72">
        <v>115</v>
      </c>
      <c r="Q20" s="18">
        <v>1238</v>
      </c>
      <c r="R20" s="18">
        <v>1061</v>
      </c>
      <c r="S20" s="18">
        <v>28686</v>
      </c>
      <c r="U20" s="25">
        <v>44</v>
      </c>
      <c r="V20" s="25">
        <v>561</v>
      </c>
      <c r="W20" s="80">
        <v>159</v>
      </c>
      <c r="X20" s="25">
        <v>1061</v>
      </c>
      <c r="Y20" s="16"/>
      <c r="Z20" s="18">
        <v>166</v>
      </c>
      <c r="AA20" s="18">
        <v>177</v>
      </c>
      <c r="AC20" s="18">
        <v>166</v>
      </c>
      <c r="AD20" s="41">
        <v>1238</v>
      </c>
      <c r="AG20" s="16">
        <v>1235</v>
      </c>
      <c r="AH20" s="16">
        <v>-711</v>
      </c>
      <c r="AI20" s="16" t="s">
        <v>149</v>
      </c>
      <c r="AJ20" s="16">
        <v>1401</v>
      </c>
      <c r="AK20" s="16">
        <v>527</v>
      </c>
      <c r="AM20" s="18">
        <f>AP20-AT20</f>
        <v>49</v>
      </c>
      <c r="AN20" s="72">
        <v>44</v>
      </c>
      <c r="AO20" s="85"/>
      <c r="AP20" s="18">
        <v>49</v>
      </c>
      <c r="AQ20" s="90">
        <v>159</v>
      </c>
    </row>
    <row r="21" spans="1:43" ht="13.5" customHeight="1">
      <c r="A21" s="3" t="s">
        <v>162</v>
      </c>
      <c r="C21" s="59">
        <f>SUM(C18:C20)</f>
        <v>-740</v>
      </c>
      <c r="D21" s="25">
        <f>+D18+D19+D20</f>
        <v>-1954</v>
      </c>
      <c r="F21" s="59">
        <f>+F18+F19+F20</f>
        <v>-1246</v>
      </c>
      <c r="G21" s="73">
        <f>SUM(G18:G20)</f>
        <v>-5862</v>
      </c>
      <c r="H21" s="25"/>
      <c r="I21" s="16">
        <v>-3908</v>
      </c>
      <c r="J21" s="25">
        <v>-248</v>
      </c>
      <c r="L21" s="16">
        <v>-3908</v>
      </c>
      <c r="M21" s="25">
        <v>-248</v>
      </c>
      <c r="N21" s="59"/>
      <c r="O21" s="25">
        <v>-248</v>
      </c>
      <c r="P21" s="25">
        <f>SUM(P18:P20)</f>
        <v>-248</v>
      </c>
      <c r="Q21" s="16">
        <f>SUM(Q18:Q20)</f>
        <v>-1158</v>
      </c>
      <c r="R21" s="16">
        <f>SUM(R18:R20)</f>
        <v>-669</v>
      </c>
      <c r="S21" s="16">
        <f>SUM(S18:S20)</f>
        <v>27774</v>
      </c>
      <c r="U21" s="25">
        <v>-357</v>
      </c>
      <c r="V21" s="25">
        <v>-680</v>
      </c>
      <c r="W21" s="80">
        <v>-605</v>
      </c>
      <c r="X21" s="25">
        <v>-669</v>
      </c>
      <c r="Y21" s="16"/>
      <c r="Z21" s="16">
        <v>-963</v>
      </c>
      <c r="AA21" s="16">
        <f>SUM(AA18:AA20)</f>
        <v>-489</v>
      </c>
      <c r="AC21" s="16">
        <f>SUM(AC18:AC20)</f>
        <v>-963</v>
      </c>
      <c r="AD21" s="59">
        <f>SUM(AD18:AD20)</f>
        <v>-1158</v>
      </c>
      <c r="AG21" s="16">
        <v>-5593</v>
      </c>
      <c r="AH21" s="16">
        <v>-4598</v>
      </c>
      <c r="AI21" s="16"/>
      <c r="AJ21" s="16">
        <v>-6556</v>
      </c>
      <c r="AK21" s="16">
        <v>-5756</v>
      </c>
      <c r="AM21" s="16">
        <f>SUM(AM18:AM20)</f>
        <v>-5862</v>
      </c>
      <c r="AN21" s="25">
        <v>-357</v>
      </c>
      <c r="AP21" s="16">
        <v>-5862</v>
      </c>
      <c r="AQ21" s="73">
        <v>-605</v>
      </c>
    </row>
    <row r="22" spans="1:43" ht="13.5" customHeight="1">
      <c r="A22" s="3" t="s">
        <v>172</v>
      </c>
      <c r="C22" s="59">
        <v>-599</v>
      </c>
      <c r="D22" s="25">
        <v>-740</v>
      </c>
      <c r="E22" s="7"/>
      <c r="F22" s="68">
        <f>+C22-829</f>
        <v>-1428</v>
      </c>
      <c r="G22" s="73">
        <v>-1473</v>
      </c>
      <c r="H22" s="75"/>
      <c r="I22" s="16">
        <v>-733</v>
      </c>
      <c r="J22" s="75">
        <v>-506</v>
      </c>
      <c r="K22" s="7"/>
      <c r="L22" s="17">
        <v>-733</v>
      </c>
      <c r="M22" s="75">
        <v>-506</v>
      </c>
      <c r="N22" s="68"/>
      <c r="O22" s="75">
        <v>-506</v>
      </c>
      <c r="P22" s="75">
        <v>-506</v>
      </c>
      <c r="Q22" s="17">
        <v>-2666</v>
      </c>
      <c r="R22" s="17">
        <v>-1906</v>
      </c>
      <c r="S22" s="68">
        <v>-1826</v>
      </c>
      <c r="U22" s="25">
        <v>-517</v>
      </c>
      <c r="V22" s="25">
        <v>-1125</v>
      </c>
      <c r="W22" s="80">
        <v>-1023</v>
      </c>
      <c r="X22" s="25">
        <v>-1906</v>
      </c>
      <c r="Y22" s="16"/>
      <c r="Z22" s="16">
        <v>-1499</v>
      </c>
      <c r="AA22" s="17">
        <v>-760</v>
      </c>
      <c r="AB22" s="7"/>
      <c r="AC22" s="17">
        <f>-1519+20</f>
        <v>-1499</v>
      </c>
      <c r="AD22" s="68">
        <v>-2666</v>
      </c>
      <c r="AG22" s="16">
        <v>-1043</v>
      </c>
      <c r="AH22" s="16">
        <v>-327</v>
      </c>
      <c r="AI22" s="16"/>
      <c r="AJ22" s="16">
        <v>-2542</v>
      </c>
      <c r="AK22" s="16">
        <v>-2993</v>
      </c>
      <c r="AM22" s="16">
        <f>AP22-AT22</f>
        <v>-1473</v>
      </c>
      <c r="AN22" s="25">
        <v>-517</v>
      </c>
      <c r="AO22" s="7"/>
      <c r="AP22" s="17">
        <v>-1473</v>
      </c>
      <c r="AQ22" s="73">
        <v>-1023</v>
      </c>
    </row>
    <row r="23" spans="1:43" ht="13.5" customHeight="1">
      <c r="A23" s="3" t="s">
        <v>166</v>
      </c>
      <c r="C23" s="41">
        <v>38</v>
      </c>
      <c r="D23" s="72">
        <v>42</v>
      </c>
      <c r="E23" s="7"/>
      <c r="F23" s="41">
        <f>+C23</f>
        <v>38</v>
      </c>
      <c r="G23" s="90">
        <v>82</v>
      </c>
      <c r="H23" s="75"/>
      <c r="I23" s="18">
        <v>40</v>
      </c>
      <c r="J23" s="72">
        <v>42</v>
      </c>
      <c r="K23" s="7"/>
      <c r="L23" s="18">
        <v>40</v>
      </c>
      <c r="M23" s="72">
        <v>42</v>
      </c>
      <c r="N23" s="40"/>
      <c r="O23" s="25">
        <v>42</v>
      </c>
      <c r="P23" s="25">
        <v>42</v>
      </c>
      <c r="Q23" s="16">
        <v>145</v>
      </c>
      <c r="R23" s="16">
        <v>99</v>
      </c>
      <c r="S23" s="3">
        <v>168</v>
      </c>
      <c r="U23" s="25">
        <v>-118</v>
      </c>
      <c r="V23" s="25">
        <v>50</v>
      </c>
      <c r="W23" s="80">
        <v>-76</v>
      </c>
      <c r="X23" s="25">
        <v>99</v>
      </c>
      <c r="Y23" s="16"/>
      <c r="Z23" s="18">
        <v>-35</v>
      </c>
      <c r="AA23" s="18">
        <v>46</v>
      </c>
      <c r="AB23" s="7"/>
      <c r="AC23" s="18">
        <v>-35</v>
      </c>
      <c r="AD23" s="76">
        <v>145</v>
      </c>
      <c r="AG23" s="16">
        <v>40</v>
      </c>
      <c r="AH23" s="16">
        <v>45</v>
      </c>
      <c r="AI23" s="16"/>
      <c r="AJ23" s="16">
        <v>5</v>
      </c>
      <c r="AK23" s="16">
        <v>190</v>
      </c>
      <c r="AM23" s="18">
        <f>AP23-AT23</f>
        <v>82</v>
      </c>
      <c r="AN23" s="72">
        <v>-118</v>
      </c>
      <c r="AO23" s="7"/>
      <c r="AP23" s="18">
        <v>82</v>
      </c>
      <c r="AQ23" s="90">
        <v>-76</v>
      </c>
    </row>
    <row r="24" spans="1:43" ht="13.5" customHeight="1">
      <c r="A24" s="3" t="s">
        <v>163</v>
      </c>
      <c r="C24" s="59">
        <f>SUM(C21:C23)</f>
        <v>-1301</v>
      </c>
      <c r="D24" s="25">
        <f>SUM(D21:D23)</f>
        <v>-2652</v>
      </c>
      <c r="F24" s="59">
        <f>+F21+F22+F23</f>
        <v>-2636</v>
      </c>
      <c r="G24" s="73">
        <f>SUM(G21:G23)</f>
        <v>-7253</v>
      </c>
      <c r="H24" s="25"/>
      <c r="I24" s="16">
        <v>-4601</v>
      </c>
      <c r="J24" s="25">
        <v>-712</v>
      </c>
      <c r="L24" s="16">
        <v>-4601</v>
      </c>
      <c r="M24" s="25">
        <v>-712</v>
      </c>
      <c r="N24" s="59"/>
      <c r="O24" s="25">
        <v>-712</v>
      </c>
      <c r="P24" s="25">
        <f>SUM(P21:P23)</f>
        <v>-712</v>
      </c>
      <c r="Q24" s="16">
        <f>SUM(Q21:Q23)</f>
        <v>-3679</v>
      </c>
      <c r="R24" s="16">
        <f>SUM(R21:R23)</f>
        <v>-2476</v>
      </c>
      <c r="S24" s="16">
        <f>SUM(S21:S23)</f>
        <v>26116</v>
      </c>
      <c r="U24" s="25">
        <v>-992</v>
      </c>
      <c r="V24" s="25">
        <v>-1755</v>
      </c>
      <c r="W24" s="80">
        <v>-1704</v>
      </c>
      <c r="X24" s="25">
        <v>-2476</v>
      </c>
      <c r="Y24" s="16"/>
      <c r="Z24" s="16">
        <v>-2497</v>
      </c>
      <c r="AA24" s="16">
        <f>SUM(AA21:AA23)</f>
        <v>-1203</v>
      </c>
      <c r="AC24" s="16">
        <f>SUM(AC21:AC23)</f>
        <v>-2497</v>
      </c>
      <c r="AD24" s="59">
        <f>SUM(AD21:AD23)</f>
        <v>-3679</v>
      </c>
      <c r="AG24" s="16">
        <v>-6596</v>
      </c>
      <c r="AH24" s="16">
        <v>-4880</v>
      </c>
      <c r="AI24" s="16"/>
      <c r="AJ24" s="16">
        <v>-9093</v>
      </c>
      <c r="AK24" s="16">
        <v>-8559</v>
      </c>
      <c r="AM24" s="16">
        <f>SUM(AM21:AM23)</f>
        <v>-7253</v>
      </c>
      <c r="AN24" s="25">
        <v>-992</v>
      </c>
      <c r="AP24" s="16">
        <v>-7253</v>
      </c>
      <c r="AQ24" s="73">
        <v>-1704</v>
      </c>
    </row>
    <row r="25" spans="1:43" ht="13.5" customHeight="1">
      <c r="A25" s="3" t="s">
        <v>5</v>
      </c>
      <c r="C25" s="59">
        <v>-12</v>
      </c>
      <c r="D25" s="25">
        <v>81</v>
      </c>
      <c r="F25" s="59">
        <f>+C25-27</f>
        <v>-39</v>
      </c>
      <c r="G25" s="73">
        <v>-23</v>
      </c>
      <c r="H25" s="25"/>
      <c r="I25" s="16">
        <v>-104</v>
      </c>
      <c r="J25" s="25">
        <v>-18</v>
      </c>
      <c r="L25" s="16">
        <v>-104</v>
      </c>
      <c r="M25" s="25">
        <v>-18</v>
      </c>
      <c r="N25" s="68"/>
      <c r="O25" s="25">
        <v>-18</v>
      </c>
      <c r="P25" s="25">
        <v>-18</v>
      </c>
      <c r="Q25" s="18">
        <v>-107</v>
      </c>
      <c r="R25" s="18">
        <f>-51-23</f>
        <v>-74</v>
      </c>
      <c r="S25" s="18">
        <v>-1918</v>
      </c>
      <c r="U25" s="25">
        <v>-14</v>
      </c>
      <c r="V25" s="25">
        <v>-21</v>
      </c>
      <c r="W25" s="80">
        <v>-32</v>
      </c>
      <c r="X25" s="25">
        <v>-74</v>
      </c>
      <c r="Y25" s="16"/>
      <c r="Z25" s="16">
        <v>-47</v>
      </c>
      <c r="AA25" s="16">
        <v>-33</v>
      </c>
      <c r="AC25" s="16">
        <v>-47</v>
      </c>
      <c r="AD25" s="41">
        <v>-107</v>
      </c>
      <c r="AG25" s="16">
        <v>-372</v>
      </c>
      <c r="AH25" s="16">
        <v>-22</v>
      </c>
      <c r="AI25" s="16"/>
      <c r="AJ25" s="16">
        <v>-419</v>
      </c>
      <c r="AK25" s="16">
        <v>-129</v>
      </c>
      <c r="AM25" s="16">
        <f>AP25-AT25</f>
        <v>-23</v>
      </c>
      <c r="AN25" s="25">
        <v>-14</v>
      </c>
      <c r="AP25" s="16">
        <v>-23</v>
      </c>
      <c r="AQ25" s="73">
        <v>-32</v>
      </c>
    </row>
    <row r="26" spans="1:43" ht="13.5" customHeight="1" thickBot="1">
      <c r="A26" s="3" t="s">
        <v>171</v>
      </c>
      <c r="C26" s="96">
        <f>SUM(C24:C25)</f>
        <v>-1313</v>
      </c>
      <c r="D26" s="74">
        <f>SUM(D24:D25)</f>
        <v>-2571</v>
      </c>
      <c r="F26" s="96">
        <f>+F24+F25</f>
        <v>-2675</v>
      </c>
      <c r="G26" s="91">
        <f>SUM(G24:G25)</f>
        <v>-7276</v>
      </c>
      <c r="H26" s="101" t="s">
        <v>175</v>
      </c>
      <c r="I26" s="33">
        <v>-4705</v>
      </c>
      <c r="J26" s="74">
        <v>-730</v>
      </c>
      <c r="L26" s="33">
        <v>-4705</v>
      </c>
      <c r="M26" s="74">
        <v>-730</v>
      </c>
      <c r="N26" s="17"/>
      <c r="O26" s="74">
        <v>-730</v>
      </c>
      <c r="P26" s="74">
        <f>SUM(P24:P25)</f>
        <v>-730</v>
      </c>
      <c r="Q26" s="33">
        <f>SUM(Q24:Q25)</f>
        <v>-3786</v>
      </c>
      <c r="R26" s="33">
        <f>SUM(R24:R25)</f>
        <v>-2550</v>
      </c>
      <c r="S26" s="33">
        <f>SUM(S24:S25)</f>
        <v>24198</v>
      </c>
      <c r="U26" s="25">
        <v>-1006</v>
      </c>
      <c r="V26" s="25">
        <v>-1776</v>
      </c>
      <c r="W26" s="80">
        <v>-1736</v>
      </c>
      <c r="X26" s="25">
        <v>-2550</v>
      </c>
      <c r="Y26" s="16"/>
      <c r="Z26" s="33">
        <v>-2544</v>
      </c>
      <c r="AA26" s="33">
        <f>SUM(AA24:AA25)</f>
        <v>-1236</v>
      </c>
      <c r="AC26" s="33">
        <f>SUM(AC24:AC25)</f>
        <v>-2544</v>
      </c>
      <c r="AD26" s="33">
        <f>SUM(AD24:AD25)</f>
        <v>-3786</v>
      </c>
      <c r="AG26" s="16">
        <v>-6968</v>
      </c>
      <c r="AH26" s="16">
        <v>-4902</v>
      </c>
      <c r="AI26" s="16"/>
      <c r="AJ26" s="16">
        <v>-9512</v>
      </c>
      <c r="AK26" s="16">
        <v>-8688</v>
      </c>
      <c r="AM26" s="33">
        <f>SUM(AM24:AM25)</f>
        <v>-7276</v>
      </c>
      <c r="AN26" s="74">
        <v>-1006</v>
      </c>
      <c r="AP26" s="33">
        <v>-7276</v>
      </c>
      <c r="AQ26" s="91">
        <v>-1736</v>
      </c>
    </row>
    <row r="27" spans="4:43" ht="13.5" customHeight="1">
      <c r="D27" s="17"/>
      <c r="F27" s="68"/>
      <c r="G27" s="68"/>
      <c r="H27" s="17"/>
      <c r="J27" s="17"/>
      <c r="L27" s="17"/>
      <c r="M27" s="17"/>
      <c r="N27" s="17"/>
      <c r="P27" s="75"/>
      <c r="R27" s="42"/>
      <c r="U27" s="25"/>
      <c r="V27" s="25"/>
      <c r="W27" s="25"/>
      <c r="X27" s="25"/>
      <c r="Y27" s="16"/>
      <c r="AA27" s="17"/>
      <c r="AC27" s="17"/>
      <c r="AD27" s="17"/>
      <c r="AG27" s="16"/>
      <c r="AH27" s="16"/>
      <c r="AI27" s="16"/>
      <c r="AJ27" s="16"/>
      <c r="AK27" s="16"/>
      <c r="AN27" s="17"/>
      <c r="AP27" s="17"/>
      <c r="AQ27" s="68"/>
    </row>
    <row r="28" spans="4:43" ht="12.75">
      <c r="D28" s="17"/>
      <c r="G28" s="68"/>
      <c r="H28" s="17"/>
      <c r="J28" s="17"/>
      <c r="M28" s="17"/>
      <c r="N28" s="17"/>
      <c r="Q28" s="17"/>
      <c r="AA28" s="17"/>
      <c r="AD28" s="17"/>
      <c r="AG28" s="16"/>
      <c r="AH28" s="16"/>
      <c r="AI28" s="16"/>
      <c r="AJ28" s="16"/>
      <c r="AK28" s="16"/>
      <c r="AN28" s="17"/>
      <c r="AQ28" s="68"/>
    </row>
    <row r="29" spans="1:43" ht="12.75">
      <c r="A29" s="3" t="s">
        <v>164</v>
      </c>
      <c r="AG29" s="16"/>
      <c r="AH29" s="16"/>
      <c r="AI29" s="16"/>
      <c r="AJ29" s="16"/>
      <c r="AK29" s="16"/>
      <c r="AQ29" s="40"/>
    </row>
    <row r="30" spans="1:43" ht="12.75">
      <c r="A30" s="3" t="s">
        <v>44</v>
      </c>
      <c r="C30" s="88">
        <f>C26/'BS1205'!$P$43*100</f>
        <v>-1.9377213695395512</v>
      </c>
      <c r="D30" s="43">
        <f>D26/'BS1205'!$P$43*100</f>
        <v>-3.7942739079102714</v>
      </c>
      <c r="E30" s="43"/>
      <c r="F30" s="88">
        <f>F26/'BS1205'!$P$43*100</f>
        <v>-3.9477567886658793</v>
      </c>
      <c r="G30" s="88">
        <f>G26/'BS1205'!$P$43*100</f>
        <v>-10.737898465171194</v>
      </c>
      <c r="H30" s="43"/>
      <c r="I30" s="43">
        <v>-6.943624557260921</v>
      </c>
      <c r="J30" s="43">
        <v>-1.077331759149941</v>
      </c>
      <c r="K30" s="43"/>
      <c r="L30" s="43">
        <v>-6.943624557260921</v>
      </c>
      <c r="M30" s="43">
        <v>-1.077331759149941</v>
      </c>
      <c r="N30" s="43"/>
      <c r="O30" s="43">
        <f>O26/'BS1205'!$P$43*100</f>
        <v>-1.077331759149941</v>
      </c>
      <c r="P30" s="43">
        <f>P26/'BS1205'!$P$43*100</f>
        <v>-1.077331759149941</v>
      </c>
      <c r="Z30" s="43">
        <v>-1.192443919716647</v>
      </c>
      <c r="AA30" s="43">
        <f>AA26/'BS1205'!$P$43*100</f>
        <v>-1.8240850059031877</v>
      </c>
      <c r="AB30" s="43"/>
      <c r="AC30" s="43">
        <v>-3.7544273907910273</v>
      </c>
      <c r="AD30" s="43">
        <f>AD26/'BS1205'!$P$43*100</f>
        <v>-5.58736717827627</v>
      </c>
      <c r="AG30" s="16">
        <v>-10.283353010625738</v>
      </c>
      <c r="AH30" s="16">
        <v>-7.234356552538371</v>
      </c>
      <c r="AI30" s="16"/>
      <c r="AJ30" s="16">
        <v>-14.037780401416766</v>
      </c>
      <c r="AK30" s="16">
        <v>-12.821723730814641</v>
      </c>
      <c r="AM30" s="43">
        <f>AM26/'BS1205'!$P$43*100</f>
        <v>-10.737898465171194</v>
      </c>
      <c r="AN30" s="43">
        <f>AN26/'BS1205'!$P$43*100</f>
        <v>-1.4846517119244391</v>
      </c>
      <c r="AO30" s="43"/>
      <c r="AP30" s="43">
        <v>-10.737898465171194</v>
      </c>
      <c r="AQ30" s="88">
        <v>-2.56198347107438</v>
      </c>
    </row>
    <row r="31" spans="1:43" ht="12.75">
      <c r="A31" s="3" t="s">
        <v>45</v>
      </c>
      <c r="C31" s="88">
        <f>C30</f>
        <v>-1.9377213695395512</v>
      </c>
      <c r="D31" s="43">
        <f>D30</f>
        <v>-3.7942739079102714</v>
      </c>
      <c r="F31" s="97">
        <f>F30</f>
        <v>-3.9477567886658793</v>
      </c>
      <c r="G31" s="88">
        <f>G30</f>
        <v>-10.737898465171194</v>
      </c>
      <c r="H31" s="43"/>
      <c r="I31" s="43">
        <v>-6.943624557260921</v>
      </c>
      <c r="J31" s="43">
        <v>-1.077331759149941</v>
      </c>
      <c r="L31" s="44">
        <v>-6.943624557260921</v>
      </c>
      <c r="M31" s="43">
        <v>-1.077331759149941</v>
      </c>
      <c r="N31" s="43"/>
      <c r="O31" s="43">
        <f>O30</f>
        <v>-1.077331759149941</v>
      </c>
      <c r="P31" s="44">
        <f>P30</f>
        <v>-1.077331759149941</v>
      </c>
      <c r="Z31" s="43">
        <v>-1.192443919716647</v>
      </c>
      <c r="AA31" s="43">
        <f>AA30</f>
        <v>-1.8240850059031877</v>
      </c>
      <c r="AC31" s="44">
        <v>-3.7544273907910273</v>
      </c>
      <c r="AD31" s="43">
        <f>AD30</f>
        <v>-5.58736717827627</v>
      </c>
      <c r="AG31" s="16">
        <v>-10.283353010625738</v>
      </c>
      <c r="AH31" s="16">
        <v>-7.234356552538371</v>
      </c>
      <c r="AI31" s="16"/>
      <c r="AJ31" s="16">
        <v>-14.037780401416766</v>
      </c>
      <c r="AK31" s="16">
        <v>-12.821723730814641</v>
      </c>
      <c r="AM31" s="43">
        <f>AM30</f>
        <v>-10.737898465171194</v>
      </c>
      <c r="AN31" s="43">
        <f>AN30</f>
        <v>-1.4846517119244391</v>
      </c>
      <c r="AP31" s="44">
        <v>-10.737898465171194</v>
      </c>
      <c r="AQ31" s="88">
        <v>-2.56198347107438</v>
      </c>
    </row>
    <row r="32" spans="33:43" ht="12.75">
      <c r="AG32" s="16"/>
      <c r="AH32" s="16"/>
      <c r="AI32" s="16"/>
      <c r="AJ32" s="16"/>
      <c r="AK32" s="16"/>
      <c r="AQ32" s="40"/>
    </row>
    <row r="33" ht="12.75">
      <c r="AQ33" s="40"/>
    </row>
    <row r="34" ht="12.75">
      <c r="A34" s="3" t="s">
        <v>121</v>
      </c>
    </row>
    <row r="37" ht="12.75">
      <c r="A37" s="3" t="s">
        <v>173</v>
      </c>
    </row>
    <row r="38" ht="12.75">
      <c r="A38" s="3" t="s">
        <v>50</v>
      </c>
    </row>
    <row r="40" spans="3:43" ht="12.75">
      <c r="C40" s="114" t="s">
        <v>29</v>
      </c>
      <c r="D40" s="114"/>
      <c r="E40" s="21"/>
      <c r="F40" s="114" t="s">
        <v>34</v>
      </c>
      <c r="G40" s="114"/>
      <c r="H40" s="21"/>
      <c r="I40" s="113" t="s">
        <v>29</v>
      </c>
      <c r="J40" s="113"/>
      <c r="K40" s="21"/>
      <c r="L40" s="113" t="s">
        <v>34</v>
      </c>
      <c r="M40" s="113"/>
      <c r="N40" s="21"/>
      <c r="O40" s="11"/>
      <c r="Z40" s="113" t="s">
        <v>29</v>
      </c>
      <c r="AA40" s="113"/>
      <c r="AB40" s="21"/>
      <c r="AC40" s="113" t="s">
        <v>34</v>
      </c>
      <c r="AD40" s="113"/>
      <c r="AM40" s="113" t="s">
        <v>29</v>
      </c>
      <c r="AN40" s="113"/>
      <c r="AO40" s="21"/>
      <c r="AP40" s="114" t="s">
        <v>34</v>
      </c>
      <c r="AQ40" s="114"/>
    </row>
    <row r="41" spans="3:43" ht="12.75">
      <c r="C41" s="87" t="s">
        <v>30</v>
      </c>
      <c r="D41" s="11" t="s">
        <v>49</v>
      </c>
      <c r="E41" s="11"/>
      <c r="F41" s="87" t="s">
        <v>2</v>
      </c>
      <c r="G41" s="87" t="s">
        <v>49</v>
      </c>
      <c r="H41" s="11"/>
      <c r="I41" s="11" t="s">
        <v>30</v>
      </c>
      <c r="J41" s="11" t="s">
        <v>49</v>
      </c>
      <c r="K41" s="11"/>
      <c r="L41" s="11" t="s">
        <v>2</v>
      </c>
      <c r="M41" s="11" t="s">
        <v>49</v>
      </c>
      <c r="N41" s="11"/>
      <c r="O41" s="11"/>
      <c r="Q41" s="23"/>
      <c r="U41" s="11" t="s">
        <v>30</v>
      </c>
      <c r="V41" s="11" t="s">
        <v>49</v>
      </c>
      <c r="W41" s="11" t="s">
        <v>2</v>
      </c>
      <c r="X41" s="11" t="s">
        <v>49</v>
      </c>
      <c r="Z41" s="11" t="s">
        <v>30</v>
      </c>
      <c r="AA41" s="11" t="s">
        <v>49</v>
      </c>
      <c r="AB41" s="11"/>
      <c r="AC41" s="11" t="s">
        <v>2</v>
      </c>
      <c r="AD41" s="11" t="s">
        <v>49</v>
      </c>
      <c r="AG41" s="23" t="s">
        <v>30</v>
      </c>
      <c r="AH41" s="23" t="s">
        <v>49</v>
      </c>
      <c r="AI41" s="23"/>
      <c r="AJ41" s="23" t="s">
        <v>2</v>
      </c>
      <c r="AK41" s="23" t="s">
        <v>49</v>
      </c>
      <c r="AM41" s="11" t="s">
        <v>30</v>
      </c>
      <c r="AN41" s="11" t="s">
        <v>49</v>
      </c>
      <c r="AO41" s="11"/>
      <c r="AP41" s="11" t="s">
        <v>2</v>
      </c>
      <c r="AQ41" s="87" t="s">
        <v>49</v>
      </c>
    </row>
    <row r="42" spans="3:43" ht="12.75">
      <c r="C42" s="87" t="s">
        <v>33</v>
      </c>
      <c r="D42" s="11" t="s">
        <v>31</v>
      </c>
      <c r="E42" s="11"/>
      <c r="F42" s="87" t="s">
        <v>18</v>
      </c>
      <c r="G42" s="87"/>
      <c r="H42" s="11"/>
      <c r="I42" s="11" t="s">
        <v>33</v>
      </c>
      <c r="J42" s="11" t="s">
        <v>31</v>
      </c>
      <c r="K42" s="11"/>
      <c r="L42" s="11" t="s">
        <v>18</v>
      </c>
      <c r="M42" s="11"/>
      <c r="N42" s="11"/>
      <c r="O42" s="11"/>
      <c r="Q42" s="23"/>
      <c r="U42" s="11" t="s">
        <v>33</v>
      </c>
      <c r="V42" s="11" t="s">
        <v>31</v>
      </c>
      <c r="W42" s="11" t="s">
        <v>18</v>
      </c>
      <c r="X42" s="11" t="s">
        <v>31</v>
      </c>
      <c r="Z42" s="11" t="s">
        <v>33</v>
      </c>
      <c r="AA42" s="11" t="s">
        <v>31</v>
      </c>
      <c r="AB42" s="11"/>
      <c r="AC42" s="11" t="s">
        <v>18</v>
      </c>
      <c r="AD42" s="11" t="s">
        <v>31</v>
      </c>
      <c r="AG42" s="23" t="s">
        <v>33</v>
      </c>
      <c r="AH42" s="23" t="s">
        <v>31</v>
      </c>
      <c r="AI42" s="23"/>
      <c r="AJ42" s="23" t="s">
        <v>18</v>
      </c>
      <c r="AK42" s="23"/>
      <c r="AM42" s="11" t="s">
        <v>33</v>
      </c>
      <c r="AN42" s="11" t="s">
        <v>31</v>
      </c>
      <c r="AO42" s="11"/>
      <c r="AP42" s="11" t="s">
        <v>18</v>
      </c>
      <c r="AQ42" s="87"/>
    </row>
    <row r="43" spans="3:43" ht="12.75">
      <c r="C43" s="87"/>
      <c r="D43" s="11" t="s">
        <v>32</v>
      </c>
      <c r="E43" s="11"/>
      <c r="F43" s="87"/>
      <c r="G43" s="87"/>
      <c r="H43" s="11"/>
      <c r="I43" s="11"/>
      <c r="J43" s="11" t="s">
        <v>32</v>
      </c>
      <c r="K43" s="11"/>
      <c r="L43" s="11"/>
      <c r="M43" s="11"/>
      <c r="N43" s="11"/>
      <c r="O43" s="11"/>
      <c r="Q43" s="23"/>
      <c r="U43" s="11"/>
      <c r="V43" s="11" t="s">
        <v>32</v>
      </c>
      <c r="W43" s="11"/>
      <c r="X43" s="11" t="s">
        <v>35</v>
      </c>
      <c r="Z43" s="11"/>
      <c r="AA43" s="11" t="s">
        <v>32</v>
      </c>
      <c r="AB43" s="11"/>
      <c r="AC43" s="11"/>
      <c r="AD43" s="11" t="s">
        <v>35</v>
      </c>
      <c r="AG43" s="23"/>
      <c r="AH43" s="23" t="s">
        <v>32</v>
      </c>
      <c r="AI43" s="23"/>
      <c r="AJ43" s="23"/>
      <c r="AK43" s="23"/>
      <c r="AM43" s="11"/>
      <c r="AN43" s="11" t="s">
        <v>32</v>
      </c>
      <c r="AO43" s="11"/>
      <c r="AP43" s="11"/>
      <c r="AQ43" s="87"/>
    </row>
    <row r="44" spans="3:43" ht="12.75">
      <c r="C44" s="94" t="s">
        <v>190</v>
      </c>
      <c r="D44" s="93" t="s">
        <v>165</v>
      </c>
      <c r="E44" s="10"/>
      <c r="F44" s="94" t="s">
        <v>190</v>
      </c>
      <c r="G44" s="93" t="s">
        <v>165</v>
      </c>
      <c r="H44" s="69"/>
      <c r="I44" s="69" t="s">
        <v>150</v>
      </c>
      <c r="J44" s="69" t="s">
        <v>123</v>
      </c>
      <c r="K44" s="10"/>
      <c r="L44" s="69" t="s">
        <v>150</v>
      </c>
      <c r="M44" s="69" t="s">
        <v>123</v>
      </c>
      <c r="N44" s="12"/>
      <c r="O44" s="69" t="s">
        <v>122</v>
      </c>
      <c r="P44" s="69" t="s">
        <v>122</v>
      </c>
      <c r="Q44" s="23"/>
      <c r="U44" s="69" t="s">
        <v>131</v>
      </c>
      <c r="V44" s="69" t="s">
        <v>65</v>
      </c>
      <c r="W44" s="69" t="s">
        <v>131</v>
      </c>
      <c r="X44" s="69" t="s">
        <v>65</v>
      </c>
      <c r="Z44" s="69" t="s">
        <v>138</v>
      </c>
      <c r="AA44" s="69" t="s">
        <v>63</v>
      </c>
      <c r="AB44" s="10"/>
      <c r="AC44" s="69" t="s">
        <v>138</v>
      </c>
      <c r="AD44" s="69" t="s">
        <v>63</v>
      </c>
      <c r="AG44" s="23" t="s">
        <v>144</v>
      </c>
      <c r="AH44" s="23" t="s">
        <v>101</v>
      </c>
      <c r="AI44" s="23"/>
      <c r="AJ44" s="23" t="s">
        <v>144</v>
      </c>
      <c r="AK44" s="23" t="s">
        <v>101</v>
      </c>
      <c r="AM44" s="69" t="s">
        <v>165</v>
      </c>
      <c r="AN44" s="69" t="s">
        <v>131</v>
      </c>
      <c r="AO44" s="10"/>
      <c r="AP44" s="69" t="s">
        <v>165</v>
      </c>
      <c r="AQ44" s="69" t="s">
        <v>131</v>
      </c>
    </row>
    <row r="45" spans="3:43" ht="12.75">
      <c r="C45" s="95" t="s">
        <v>28</v>
      </c>
      <c r="D45" s="13" t="s">
        <v>28</v>
      </c>
      <c r="E45" s="12"/>
      <c r="F45" s="95" t="s">
        <v>28</v>
      </c>
      <c r="G45" s="13" t="s">
        <v>28</v>
      </c>
      <c r="H45" s="67"/>
      <c r="I45" s="13" t="s">
        <v>28</v>
      </c>
      <c r="J45" s="13" t="s">
        <v>28</v>
      </c>
      <c r="K45" s="12"/>
      <c r="L45" s="13" t="s">
        <v>28</v>
      </c>
      <c r="M45" s="13" t="s">
        <v>28</v>
      </c>
      <c r="N45" s="67"/>
      <c r="O45" s="13" t="s">
        <v>28</v>
      </c>
      <c r="P45" s="13" t="s">
        <v>28</v>
      </c>
      <c r="Q45" s="23"/>
      <c r="U45" s="13" t="s">
        <v>28</v>
      </c>
      <c r="V45" s="13" t="s">
        <v>28</v>
      </c>
      <c r="W45" s="13" t="s">
        <v>28</v>
      </c>
      <c r="X45" s="13" t="s">
        <v>28</v>
      </c>
      <c r="Z45" s="13" t="s">
        <v>28</v>
      </c>
      <c r="AA45" s="13" t="s">
        <v>28</v>
      </c>
      <c r="AB45" s="12"/>
      <c r="AC45" s="13" t="s">
        <v>28</v>
      </c>
      <c r="AD45" s="13" t="s">
        <v>28</v>
      </c>
      <c r="AG45" s="23" t="s">
        <v>28</v>
      </c>
      <c r="AH45" s="23" t="s">
        <v>28</v>
      </c>
      <c r="AI45" s="23"/>
      <c r="AJ45" s="23" t="s">
        <v>28</v>
      </c>
      <c r="AK45" s="23" t="s">
        <v>28</v>
      </c>
      <c r="AM45" s="13" t="s">
        <v>28</v>
      </c>
      <c r="AN45" s="13" t="s">
        <v>28</v>
      </c>
      <c r="AO45" s="12"/>
      <c r="AP45" s="13" t="s">
        <v>28</v>
      </c>
      <c r="AQ45" s="13" t="s">
        <v>28</v>
      </c>
    </row>
    <row r="46" spans="3:43" ht="12.75">
      <c r="C46" s="86"/>
      <c r="D46" s="23"/>
      <c r="E46" s="23"/>
      <c r="F46" s="86"/>
      <c r="G46" s="23"/>
      <c r="H46" s="23"/>
      <c r="I46" s="23"/>
      <c r="J46" s="23"/>
      <c r="K46" s="23"/>
      <c r="L46" s="23"/>
      <c r="M46" s="23"/>
      <c r="N46" s="23"/>
      <c r="Q46" s="23"/>
      <c r="Z46" s="23"/>
      <c r="AA46" s="23"/>
      <c r="AB46" s="23"/>
      <c r="AC46" s="23"/>
      <c r="AD46" s="23"/>
      <c r="AM46" s="23"/>
      <c r="AN46" s="23"/>
      <c r="AO46" s="23"/>
      <c r="AP46" s="23"/>
      <c r="AQ46" s="23"/>
    </row>
    <row r="47" spans="3:43" ht="12.75">
      <c r="C47" s="59">
        <v>421</v>
      </c>
      <c r="D47" s="16">
        <v>495</v>
      </c>
      <c r="E47" s="23"/>
      <c r="F47" s="59">
        <f>+C47+495</f>
        <v>916</v>
      </c>
      <c r="G47" s="16">
        <v>990</v>
      </c>
      <c r="H47" s="25"/>
      <c r="I47" s="59">
        <v>495</v>
      </c>
      <c r="J47" s="45" t="s">
        <v>152</v>
      </c>
      <c r="K47" s="23"/>
      <c r="L47" s="59">
        <v>495</v>
      </c>
      <c r="M47" s="25">
        <v>504</v>
      </c>
      <c r="N47" s="25"/>
      <c r="O47" s="37">
        <f>P47</f>
        <v>504</v>
      </c>
      <c r="P47" s="16">
        <v>504</v>
      </c>
      <c r="Q47" s="25"/>
      <c r="U47" s="16">
        <f>W47-AA47</f>
        <v>516</v>
      </c>
      <c r="V47" s="45" t="s">
        <v>134</v>
      </c>
      <c r="W47" s="16">
        <v>1019</v>
      </c>
      <c r="X47" s="25">
        <v>1373</v>
      </c>
      <c r="Z47" s="16">
        <v>476</v>
      </c>
      <c r="AA47" s="45" t="s">
        <v>139</v>
      </c>
      <c r="AB47" s="23"/>
      <c r="AC47" s="16">
        <v>1499</v>
      </c>
      <c r="AD47" s="25">
        <v>1876</v>
      </c>
      <c r="AG47" s="23">
        <v>621</v>
      </c>
      <c r="AH47" s="23" t="s">
        <v>145</v>
      </c>
      <c r="AI47" s="23"/>
      <c r="AJ47" s="23">
        <v>2120</v>
      </c>
      <c r="AK47" s="23">
        <v>1881</v>
      </c>
      <c r="AM47" s="16">
        <f>AP47-AT47</f>
        <v>990</v>
      </c>
      <c r="AN47" s="16">
        <v>515</v>
      </c>
      <c r="AO47" s="23"/>
      <c r="AP47" s="59">
        <v>990</v>
      </c>
      <c r="AQ47" s="16">
        <v>1019</v>
      </c>
    </row>
    <row r="48" spans="3:30" ht="12.75">
      <c r="C48" s="86"/>
      <c r="D48" s="23"/>
      <c r="E48" s="23"/>
      <c r="F48" s="86"/>
      <c r="G48" s="86"/>
      <c r="H48" s="23"/>
      <c r="I48" s="23"/>
      <c r="J48" s="23"/>
      <c r="K48" s="23"/>
      <c r="L48" s="23"/>
      <c r="M48" s="23"/>
      <c r="N48" s="23"/>
      <c r="Q48" s="23"/>
      <c r="Z48" s="23"/>
      <c r="AA48" s="23"/>
      <c r="AB48" s="23"/>
      <c r="AC48" s="23"/>
      <c r="AD48" s="23"/>
    </row>
    <row r="49" spans="1:17" ht="12.75">
      <c r="A49" s="3" t="s">
        <v>177</v>
      </c>
      <c r="C49" s="86"/>
      <c r="D49" s="23"/>
      <c r="E49" s="23"/>
      <c r="F49" s="86"/>
      <c r="G49" s="86"/>
      <c r="H49" s="23"/>
      <c r="I49" s="23"/>
      <c r="J49" s="23"/>
      <c r="K49" s="23"/>
      <c r="L49" s="23"/>
      <c r="M49" s="23"/>
      <c r="N49" s="23"/>
      <c r="Q49" s="23"/>
    </row>
    <row r="50" ht="12.75">
      <c r="A50" s="3" t="s">
        <v>189</v>
      </c>
    </row>
    <row r="57" spans="4:15" ht="12.75" hidden="1">
      <c r="D57" s="42">
        <f>+D26/67760*100</f>
        <v>-3.7942739079102714</v>
      </c>
      <c r="E57" s="42"/>
      <c r="F57" s="89">
        <f>+Q26/67760*100</f>
        <v>-5.58736717827627</v>
      </c>
      <c r="G57" s="89">
        <f>+G26/67760*100</f>
        <v>-10.737898465171194</v>
      </c>
      <c r="H57" s="42"/>
      <c r="I57" s="42"/>
      <c r="J57" s="42"/>
      <c r="K57" s="42"/>
      <c r="L57" s="42"/>
      <c r="M57" s="42"/>
      <c r="N57" s="42"/>
      <c r="O57" s="44"/>
    </row>
    <row r="58" spans="4:15" ht="12.75" hidden="1">
      <c r="D58" s="42">
        <f>+D26/67760*100</f>
        <v>-3.7942739079102714</v>
      </c>
      <c r="E58" s="42"/>
      <c r="F58" s="89">
        <f>+Q26/67760*100</f>
        <v>-5.58736717827627</v>
      </c>
      <c r="G58" s="89">
        <f>+G26/67760*100</f>
        <v>-10.737898465171194</v>
      </c>
      <c r="H58" s="42"/>
      <c r="I58" s="42"/>
      <c r="J58" s="42"/>
      <c r="K58" s="42"/>
      <c r="L58" s="42"/>
      <c r="M58" s="42"/>
      <c r="N58" s="42"/>
      <c r="O58" s="44"/>
    </row>
  </sheetData>
  <mergeCells count="18">
    <mergeCell ref="AM9:AN9"/>
    <mergeCell ref="AP9:AQ9"/>
    <mergeCell ref="AM40:AN40"/>
    <mergeCell ref="AP40:AQ40"/>
    <mergeCell ref="U9:V9"/>
    <mergeCell ref="W9:X9"/>
    <mergeCell ref="C9:D9"/>
    <mergeCell ref="F40:G40"/>
    <mergeCell ref="F9:G9"/>
    <mergeCell ref="C40:D40"/>
    <mergeCell ref="I9:J9"/>
    <mergeCell ref="L9:M9"/>
    <mergeCell ref="I40:J40"/>
    <mergeCell ref="L40:M40"/>
    <mergeCell ref="Z9:AA9"/>
    <mergeCell ref="AC9:AD9"/>
    <mergeCell ref="Z40:AA40"/>
    <mergeCell ref="AC40:AD40"/>
  </mergeCells>
  <printOptions horizontalCentered="1"/>
  <pageMargins left="0.6" right="0.5" top="0.85" bottom="1" header="0.5" footer="0.5"/>
  <pageSetup fitToHeight="1" fitToWidth="1" horizontalDpi="300" verticalDpi="300" orientation="portrait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3"/>
  <sheetViews>
    <sheetView zoomScaleSheetLayoutView="80" workbookViewId="0" topLeftCell="A1">
      <selection activeCell="P2" sqref="P2"/>
    </sheetView>
  </sheetViews>
  <sheetFormatPr defaultColWidth="9.140625" defaultRowHeight="12.75"/>
  <cols>
    <col min="1" max="1" width="1.8515625" style="3" customWidth="1"/>
    <col min="2" max="2" width="33.57421875" style="3" customWidth="1"/>
    <col min="3" max="3" width="14.00390625" style="3" customWidth="1"/>
    <col min="4" max="4" width="6.140625" style="3" customWidth="1"/>
    <col min="5" max="5" width="14.00390625" style="40" customWidth="1"/>
    <col min="6" max="6" width="4.421875" style="3" customWidth="1"/>
    <col min="7" max="7" width="14.00390625" style="3" hidden="1" customWidth="1"/>
    <col min="8" max="8" width="5.00390625" style="7" hidden="1" customWidth="1"/>
    <col min="9" max="9" width="14.00390625" style="3" hidden="1" customWidth="1"/>
    <col min="10" max="10" width="0.13671875" style="3" hidden="1" customWidth="1"/>
    <col min="11" max="11" width="4.28125" style="3" hidden="1" customWidth="1"/>
    <col min="12" max="12" width="14.00390625" style="3" hidden="1" customWidth="1"/>
    <col min="13" max="13" width="4.28125" style="3" hidden="1" customWidth="1"/>
    <col min="14" max="14" width="14.00390625" style="3" hidden="1" customWidth="1"/>
    <col min="15" max="15" width="4.28125" style="3" hidden="1" customWidth="1"/>
    <col min="16" max="16" width="13.7109375" style="3" customWidth="1"/>
    <col min="17" max="17" width="9.140625" style="23" customWidth="1"/>
    <col min="18" max="16384" width="9.140625" style="3" customWidth="1"/>
  </cols>
  <sheetData>
    <row r="1" ht="14.25">
      <c r="A1" s="1" t="s">
        <v>0</v>
      </c>
    </row>
    <row r="2" ht="14.25">
      <c r="A2" s="1"/>
    </row>
    <row r="3" ht="14.25">
      <c r="A3" s="1" t="s">
        <v>147</v>
      </c>
    </row>
    <row r="4" spans="1:16" ht="14.25">
      <c r="A4" s="4" t="s">
        <v>191</v>
      </c>
      <c r="B4" s="6"/>
      <c r="C4" s="6"/>
      <c r="D4" s="6"/>
      <c r="E4" s="7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15">
      <c r="A5" s="8"/>
    </row>
    <row r="6" spans="1:2" ht="14.25">
      <c r="A6" s="9" t="s">
        <v>178</v>
      </c>
      <c r="B6" s="28"/>
    </row>
    <row r="7" ht="12.75">
      <c r="A7" s="10"/>
    </row>
    <row r="8" ht="0.75" customHeight="1"/>
    <row r="10" spans="5:16" ht="12.75">
      <c r="E10" s="104" t="s">
        <v>56</v>
      </c>
      <c r="G10" s="11" t="s">
        <v>56</v>
      </c>
      <c r="H10" s="81"/>
      <c r="I10" s="11" t="s">
        <v>56</v>
      </c>
      <c r="J10" s="11" t="s">
        <v>56</v>
      </c>
      <c r="L10" s="11" t="s">
        <v>56</v>
      </c>
      <c r="N10" s="11" t="s">
        <v>56</v>
      </c>
      <c r="P10" s="21" t="s">
        <v>56</v>
      </c>
    </row>
    <row r="11" spans="5:16" ht="12.75">
      <c r="E11" s="105" t="s">
        <v>190</v>
      </c>
      <c r="G11" s="69" t="s">
        <v>165</v>
      </c>
      <c r="H11" s="82"/>
      <c r="I11" s="69" t="s">
        <v>151</v>
      </c>
      <c r="J11" s="69" t="s">
        <v>140</v>
      </c>
      <c r="L11" s="69" t="s">
        <v>131</v>
      </c>
      <c r="N11" s="69" t="s">
        <v>122</v>
      </c>
      <c r="P11" s="102" t="s">
        <v>196</v>
      </c>
    </row>
    <row r="12" spans="5:16" ht="12.75">
      <c r="E12" s="105"/>
      <c r="G12" s="69"/>
      <c r="H12" s="82"/>
      <c r="I12" s="69"/>
      <c r="J12" s="69"/>
      <c r="L12" s="69"/>
      <c r="N12" s="69"/>
      <c r="P12" s="39" t="s">
        <v>175</v>
      </c>
    </row>
    <row r="13" spans="5:17" ht="12.75">
      <c r="E13" s="106" t="s">
        <v>28</v>
      </c>
      <c r="G13" s="22" t="s">
        <v>28</v>
      </c>
      <c r="H13" s="81"/>
      <c r="I13" s="22" t="s">
        <v>28</v>
      </c>
      <c r="J13" s="22" t="s">
        <v>28</v>
      </c>
      <c r="L13" s="22" t="s">
        <v>28</v>
      </c>
      <c r="N13" s="22" t="s">
        <v>28</v>
      </c>
      <c r="P13" s="103" t="s">
        <v>28</v>
      </c>
      <c r="Q13" s="30"/>
    </row>
    <row r="14" spans="7:16" ht="12.75">
      <c r="G14" s="30"/>
      <c r="H14" s="83"/>
      <c r="I14" s="30"/>
      <c r="J14" s="30"/>
      <c r="L14" s="30"/>
      <c r="N14" s="30"/>
      <c r="P14" s="30"/>
    </row>
    <row r="15" spans="1:16" ht="12.75">
      <c r="A15" s="3" t="s">
        <v>57</v>
      </c>
      <c r="E15" s="59"/>
      <c r="G15" s="30"/>
      <c r="H15" s="83"/>
      <c r="I15" s="30"/>
      <c r="J15" s="30"/>
      <c r="L15" s="30"/>
      <c r="N15" s="30"/>
      <c r="P15" s="30"/>
    </row>
    <row r="16" spans="2:16" ht="12.75">
      <c r="B16" s="3" t="s">
        <v>103</v>
      </c>
      <c r="E16" s="59">
        <v>20489</v>
      </c>
      <c r="G16" s="16"/>
      <c r="H16" s="17"/>
      <c r="I16" s="16"/>
      <c r="J16" s="16"/>
      <c r="L16" s="16"/>
      <c r="N16" s="16"/>
      <c r="P16" s="16">
        <v>21533</v>
      </c>
    </row>
    <row r="17" spans="2:16" ht="12.75">
      <c r="B17" s="3" t="s">
        <v>48</v>
      </c>
      <c r="E17" s="59">
        <f>8445+322</f>
        <v>8767</v>
      </c>
      <c r="G17" s="16"/>
      <c r="H17" s="17"/>
      <c r="I17" s="16"/>
      <c r="J17" s="16"/>
      <c r="L17" s="16"/>
      <c r="N17" s="16"/>
      <c r="P17" s="16">
        <v>8774</v>
      </c>
    </row>
    <row r="18" spans="2:16" ht="12.75">
      <c r="B18" s="3" t="s">
        <v>104</v>
      </c>
      <c r="E18" s="59">
        <v>5975</v>
      </c>
      <c r="G18" s="16"/>
      <c r="H18" s="17"/>
      <c r="I18" s="16"/>
      <c r="J18" s="16"/>
      <c r="L18" s="16"/>
      <c r="N18" s="16"/>
      <c r="P18" s="16">
        <v>6004</v>
      </c>
    </row>
    <row r="19" spans="2:16" ht="12.75">
      <c r="B19" s="3" t="s">
        <v>105</v>
      </c>
      <c r="E19" s="59">
        <v>361</v>
      </c>
      <c r="G19" s="16"/>
      <c r="H19" s="17"/>
      <c r="I19" s="16"/>
      <c r="J19" s="16"/>
      <c r="L19" s="16"/>
      <c r="N19" s="16"/>
      <c r="P19" s="16">
        <v>361</v>
      </c>
    </row>
    <row r="20" spans="5:16" ht="12.75">
      <c r="E20" s="107">
        <f>SUM(E16:E19)</f>
        <v>35592</v>
      </c>
      <c r="G20" s="32"/>
      <c r="H20" s="17"/>
      <c r="I20" s="32"/>
      <c r="J20" s="32"/>
      <c r="L20" s="32"/>
      <c r="N20" s="32"/>
      <c r="P20" s="32">
        <f>SUM(P16:P19)</f>
        <v>36672</v>
      </c>
    </row>
    <row r="21" spans="5:16" ht="7.5" customHeight="1">
      <c r="E21" s="59"/>
      <c r="G21" s="16"/>
      <c r="H21" s="17"/>
      <c r="I21" s="16"/>
      <c r="J21" s="16"/>
      <c r="L21" s="16"/>
      <c r="N21" s="16"/>
      <c r="P21" s="16"/>
    </row>
    <row r="22" spans="1:16" ht="12.75">
      <c r="A22" s="3" t="s">
        <v>6</v>
      </c>
      <c r="E22" s="59"/>
      <c r="G22" s="16"/>
      <c r="H22" s="17"/>
      <c r="I22" s="16"/>
      <c r="J22" s="16"/>
      <c r="L22" s="16"/>
      <c r="N22" s="16"/>
      <c r="P22" s="16"/>
    </row>
    <row r="23" spans="2:16" ht="12.75">
      <c r="B23" s="3" t="s">
        <v>7</v>
      </c>
      <c r="E23" s="59">
        <v>304</v>
      </c>
      <c r="G23" s="16"/>
      <c r="H23" s="17"/>
      <c r="I23" s="16"/>
      <c r="J23" s="16"/>
      <c r="L23" s="16"/>
      <c r="N23" s="16"/>
      <c r="P23" s="16">
        <v>304</v>
      </c>
    </row>
    <row r="24" spans="2:16" ht="12.75">
      <c r="B24" s="3" t="s">
        <v>174</v>
      </c>
      <c r="E24" s="59">
        <v>2500</v>
      </c>
      <c r="F24" s="10"/>
      <c r="G24" s="16"/>
      <c r="H24" s="17"/>
      <c r="I24" s="16"/>
      <c r="J24" s="16"/>
      <c r="L24" s="16"/>
      <c r="N24" s="16"/>
      <c r="P24" s="16">
        <v>6033</v>
      </c>
    </row>
    <row r="25" spans="2:16" ht="12.75">
      <c r="B25" s="3" t="s">
        <v>60</v>
      </c>
      <c r="E25" s="59">
        <v>2405</v>
      </c>
      <c r="G25" s="16"/>
      <c r="H25" s="17"/>
      <c r="I25" s="16"/>
      <c r="J25" s="16"/>
      <c r="L25" s="16"/>
      <c r="N25" s="16"/>
      <c r="P25" s="16">
        <v>5116</v>
      </c>
    </row>
    <row r="26" spans="2:16" ht="12.75">
      <c r="B26" s="3" t="s">
        <v>8</v>
      </c>
      <c r="E26" s="59">
        <v>566</v>
      </c>
      <c r="G26" s="18"/>
      <c r="H26" s="17"/>
      <c r="I26" s="18"/>
      <c r="J26" s="18"/>
      <c r="L26" s="18"/>
      <c r="N26" s="18"/>
      <c r="P26" s="18">
        <v>2371</v>
      </c>
    </row>
    <row r="27" spans="5:16" ht="12.75">
      <c r="E27" s="107">
        <f>SUM(E23:E26)</f>
        <v>5775</v>
      </c>
      <c r="G27" s="32"/>
      <c r="H27" s="17"/>
      <c r="I27" s="32"/>
      <c r="J27" s="32"/>
      <c r="L27" s="32"/>
      <c r="N27" s="32"/>
      <c r="P27" s="32">
        <f>SUM(P23:P26)</f>
        <v>13824</v>
      </c>
    </row>
    <row r="28" spans="5:16" ht="7.5" customHeight="1">
      <c r="E28" s="59"/>
      <c r="G28" s="16"/>
      <c r="H28" s="17"/>
      <c r="I28" s="16"/>
      <c r="J28" s="16"/>
      <c r="L28" s="16"/>
      <c r="N28" s="16"/>
      <c r="P28" s="16"/>
    </row>
    <row r="29" spans="1:16" ht="12.75">
      <c r="A29" s="3" t="s">
        <v>9</v>
      </c>
      <c r="E29" s="59"/>
      <c r="G29" s="16"/>
      <c r="H29" s="17"/>
      <c r="I29" s="16"/>
      <c r="J29" s="16"/>
      <c r="L29" s="16"/>
      <c r="N29" s="16"/>
      <c r="P29" s="16"/>
    </row>
    <row r="30" spans="2:16" ht="12.75">
      <c r="B30" s="3" t="s">
        <v>61</v>
      </c>
      <c r="E30" s="59">
        <f>25541+5276</f>
        <v>30817</v>
      </c>
      <c r="G30" s="16"/>
      <c r="H30" s="17"/>
      <c r="I30" s="16"/>
      <c r="J30" s="16"/>
      <c r="L30" s="16"/>
      <c r="N30" s="16"/>
      <c r="P30" s="16">
        <v>34665</v>
      </c>
    </row>
    <row r="31" spans="2:16" ht="12.75">
      <c r="B31" s="3" t="s">
        <v>12</v>
      </c>
      <c r="E31" s="59">
        <v>30467</v>
      </c>
      <c r="G31" s="16"/>
      <c r="H31" s="17"/>
      <c r="I31" s="16"/>
      <c r="J31" s="16"/>
      <c r="L31" s="16"/>
      <c r="N31" s="16"/>
      <c r="P31" s="16">
        <v>31790</v>
      </c>
    </row>
    <row r="32" spans="2:16" ht="12.75">
      <c r="B32" s="3" t="s">
        <v>70</v>
      </c>
      <c r="E32" s="59">
        <v>2706</v>
      </c>
      <c r="G32" s="59"/>
      <c r="H32" s="68"/>
      <c r="I32" s="59"/>
      <c r="J32" s="59"/>
      <c r="L32" s="59"/>
      <c r="N32" s="59"/>
      <c r="P32" s="59">
        <v>2948</v>
      </c>
    </row>
    <row r="33" spans="2:16" ht="12.75">
      <c r="B33" s="3" t="s">
        <v>5</v>
      </c>
      <c r="E33" s="59">
        <v>1540</v>
      </c>
      <c r="G33" s="18"/>
      <c r="H33" s="17"/>
      <c r="I33" s="18"/>
      <c r="J33" s="18"/>
      <c r="L33" s="18"/>
      <c r="N33" s="18"/>
      <c r="P33" s="18">
        <v>1594</v>
      </c>
    </row>
    <row r="34" spans="5:16" ht="12.75">
      <c r="E34" s="107">
        <f>SUM(E30:E33)</f>
        <v>65530</v>
      </c>
      <c r="G34" s="32"/>
      <c r="H34" s="17"/>
      <c r="I34" s="32"/>
      <c r="J34" s="32"/>
      <c r="L34" s="32"/>
      <c r="N34" s="32"/>
      <c r="P34" s="32">
        <f>SUM(P30:P33)</f>
        <v>70997</v>
      </c>
    </row>
    <row r="35" spans="5:16" ht="9.75" customHeight="1">
      <c r="E35" s="59"/>
      <c r="G35" s="16"/>
      <c r="H35" s="17"/>
      <c r="I35" s="16"/>
      <c r="J35" s="16"/>
      <c r="L35" s="16"/>
      <c r="N35" s="16"/>
      <c r="P35" s="16"/>
    </row>
    <row r="36" spans="1:16" ht="12.75">
      <c r="A36" s="3" t="s">
        <v>126</v>
      </c>
      <c r="E36" s="59">
        <f>+E27-E34</f>
        <v>-59755</v>
      </c>
      <c r="G36" s="16"/>
      <c r="H36" s="17"/>
      <c r="I36" s="16"/>
      <c r="J36" s="16"/>
      <c r="L36" s="16"/>
      <c r="N36" s="16"/>
      <c r="P36" s="16">
        <f>+P27-P34</f>
        <v>-57173</v>
      </c>
    </row>
    <row r="37" spans="5:16" ht="8.25" customHeight="1">
      <c r="E37" s="59"/>
      <c r="G37" s="16"/>
      <c r="H37" s="17"/>
      <c r="I37" s="16"/>
      <c r="J37" s="16"/>
      <c r="L37" s="16"/>
      <c r="N37" s="16"/>
      <c r="P37" s="16"/>
    </row>
    <row r="38" spans="5:16" ht="13.5" thickBot="1">
      <c r="E38" s="96">
        <f>+E20+E36</f>
        <v>-24163</v>
      </c>
      <c r="G38" s="33"/>
      <c r="H38" s="17"/>
      <c r="I38" s="33"/>
      <c r="J38" s="33"/>
      <c r="L38" s="33"/>
      <c r="N38" s="33"/>
      <c r="P38" s="33">
        <f>+P36+P20</f>
        <v>-20501</v>
      </c>
    </row>
    <row r="39" spans="5:16" ht="12.75">
      <c r="E39" s="59"/>
      <c r="G39" s="17"/>
      <c r="H39" s="17"/>
      <c r="I39" s="17"/>
      <c r="J39" s="17"/>
      <c r="L39" s="17"/>
      <c r="N39" s="17"/>
      <c r="P39" s="17"/>
    </row>
    <row r="40" spans="1:16" ht="12.75">
      <c r="A40" s="3" t="s">
        <v>10</v>
      </c>
      <c r="E40" s="59"/>
      <c r="G40" s="16"/>
      <c r="H40" s="17"/>
      <c r="I40" s="16"/>
      <c r="J40" s="16"/>
      <c r="L40" s="16"/>
      <c r="N40" s="16"/>
      <c r="P40" s="16"/>
    </row>
    <row r="41" spans="5:16" ht="6.75" customHeight="1">
      <c r="E41" s="59"/>
      <c r="G41" s="16"/>
      <c r="H41" s="17"/>
      <c r="I41" s="16"/>
      <c r="J41" s="16"/>
      <c r="L41" s="16"/>
      <c r="N41" s="16"/>
      <c r="P41" s="16"/>
    </row>
    <row r="42" spans="1:16" ht="14.25" customHeight="1">
      <c r="A42" s="3" t="s">
        <v>100</v>
      </c>
      <c r="E42" s="59"/>
      <c r="G42" s="16"/>
      <c r="H42" s="17"/>
      <c r="I42" s="16"/>
      <c r="J42" s="16"/>
      <c r="L42" s="16"/>
      <c r="N42" s="16"/>
      <c r="P42" s="16"/>
    </row>
    <row r="43" spans="2:16" ht="12.75">
      <c r="B43" s="3" t="s">
        <v>11</v>
      </c>
      <c r="E43" s="59">
        <v>67760</v>
      </c>
      <c r="G43" s="16"/>
      <c r="H43" s="17"/>
      <c r="I43" s="16"/>
      <c r="J43" s="16"/>
      <c r="L43" s="16"/>
      <c r="N43" s="16"/>
      <c r="P43" s="16">
        <v>67760</v>
      </c>
    </row>
    <row r="44" spans="2:16" ht="12.75">
      <c r="B44" s="3" t="s">
        <v>51</v>
      </c>
      <c r="E44" s="41">
        <f>-86838-5290</f>
        <v>-92128</v>
      </c>
      <c r="G44" s="18"/>
      <c r="H44" s="17"/>
      <c r="I44" s="18"/>
      <c r="J44" s="18"/>
      <c r="L44" s="18"/>
      <c r="N44" s="18"/>
      <c r="P44" s="18">
        <v>-88492</v>
      </c>
    </row>
    <row r="45" spans="2:16" ht="12.75">
      <c r="B45" s="3" t="s">
        <v>52</v>
      </c>
      <c r="E45" s="59">
        <f>+E43+E44</f>
        <v>-24368</v>
      </c>
      <c r="G45" s="16"/>
      <c r="H45" s="17"/>
      <c r="I45" s="16"/>
      <c r="J45" s="16"/>
      <c r="L45" s="16"/>
      <c r="N45" s="16"/>
      <c r="P45" s="16">
        <f>SUM(P43:P44)</f>
        <v>-20732</v>
      </c>
    </row>
    <row r="46" spans="5:16" ht="12.75">
      <c r="E46" s="59"/>
      <c r="G46" s="16"/>
      <c r="H46" s="17"/>
      <c r="I46" s="16"/>
      <c r="J46" s="16"/>
      <c r="L46" s="16"/>
      <c r="N46" s="16"/>
      <c r="P46" s="16"/>
    </row>
    <row r="47" spans="1:16" ht="12.75">
      <c r="A47" s="3" t="s">
        <v>119</v>
      </c>
      <c r="E47" s="59"/>
      <c r="G47" s="16"/>
      <c r="H47" s="17"/>
      <c r="I47" s="16"/>
      <c r="J47" s="16"/>
      <c r="L47" s="16"/>
      <c r="N47" s="16"/>
      <c r="P47" s="16"/>
    </row>
    <row r="48" spans="2:16" ht="12.75">
      <c r="B48" s="3" t="s">
        <v>12</v>
      </c>
      <c r="E48" s="59">
        <v>205</v>
      </c>
      <c r="G48" s="16"/>
      <c r="H48" s="17"/>
      <c r="I48" s="16"/>
      <c r="J48" s="16"/>
      <c r="L48" s="16"/>
      <c r="N48" s="16"/>
      <c r="P48" s="16">
        <v>231</v>
      </c>
    </row>
    <row r="49" spans="5:25" ht="13.5" thickBot="1">
      <c r="E49" s="96">
        <f>+E45+E48</f>
        <v>-24163</v>
      </c>
      <c r="G49" s="33"/>
      <c r="H49" s="17"/>
      <c r="I49" s="33"/>
      <c r="J49" s="33"/>
      <c r="L49" s="33"/>
      <c r="N49" s="33"/>
      <c r="P49" s="33">
        <f>+P45+P48</f>
        <v>-20501</v>
      </c>
      <c r="Q49" s="35"/>
      <c r="R49" s="36"/>
      <c r="S49" s="36"/>
      <c r="T49" s="36"/>
      <c r="U49" s="36"/>
      <c r="V49" s="36"/>
      <c r="W49" s="36"/>
      <c r="X49" s="36"/>
      <c r="Y49" s="7"/>
    </row>
    <row r="50" spans="5:16" ht="12.75">
      <c r="E50" s="59"/>
      <c r="G50" s="37"/>
      <c r="H50" s="36"/>
      <c r="I50" s="37"/>
      <c r="J50" s="37"/>
      <c r="L50" s="37"/>
      <c r="N50" s="37"/>
      <c r="P50" s="37"/>
    </row>
    <row r="51" ht="12.75">
      <c r="E51" s="59"/>
    </row>
    <row r="52" spans="1:5" ht="12.75">
      <c r="A52" s="3" t="s">
        <v>179</v>
      </c>
      <c r="E52" s="59"/>
    </row>
    <row r="53" spans="1:5" ht="12.75">
      <c r="A53" s="3" t="s">
        <v>188</v>
      </c>
      <c r="E53" s="59"/>
    </row>
    <row r="54" spans="5:16" ht="12.75">
      <c r="E54" s="59"/>
      <c r="G54" s="37">
        <f>G49-G38</f>
        <v>0</v>
      </c>
      <c r="I54" s="37">
        <f>I49-I38</f>
        <v>0</v>
      </c>
      <c r="P54" s="37" t="s">
        <v>175</v>
      </c>
    </row>
    <row r="55" spans="1:16" ht="12.75">
      <c r="A55" s="3" t="s">
        <v>175</v>
      </c>
      <c r="B55" s="3" t="s">
        <v>175</v>
      </c>
      <c r="E55" s="59"/>
      <c r="P55" s="16" t="s">
        <v>175</v>
      </c>
    </row>
    <row r="56" spans="5:16" ht="12.75">
      <c r="E56" s="59"/>
      <c r="J56" s="37">
        <f>J38-J49</f>
        <v>0</v>
      </c>
      <c r="L56" s="37">
        <f>L38-L49</f>
        <v>0</v>
      </c>
      <c r="N56" s="37">
        <f>N38-N49</f>
        <v>0</v>
      </c>
      <c r="P56" s="37" t="s">
        <v>175</v>
      </c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  <row r="66" ht="12.75">
      <c r="E66" s="59"/>
    </row>
    <row r="67" ht="12.75">
      <c r="E67" s="59"/>
    </row>
    <row r="68" ht="12.75">
      <c r="E68" s="59"/>
    </row>
    <row r="69" ht="12.75">
      <c r="E69" s="59"/>
    </row>
    <row r="70" ht="12.75">
      <c r="E70" s="59"/>
    </row>
    <row r="71" ht="12.75">
      <c r="E71" s="59"/>
    </row>
    <row r="72" ht="12.75">
      <c r="E72" s="59"/>
    </row>
    <row r="73" ht="12.75">
      <c r="E73" s="59"/>
    </row>
    <row r="74" ht="12.75">
      <c r="E74" s="59"/>
    </row>
    <row r="75" ht="12.75">
      <c r="E75" s="59"/>
    </row>
    <row r="76" ht="12.75">
      <c r="E76" s="59"/>
    </row>
    <row r="77" ht="12.75">
      <c r="E77" s="59"/>
    </row>
    <row r="78" ht="12.75">
      <c r="E78" s="59"/>
    </row>
    <row r="79" ht="12.75">
      <c r="E79" s="59"/>
    </row>
    <row r="80" ht="12.75">
      <c r="E80" s="59"/>
    </row>
    <row r="81" ht="12.75">
      <c r="E81" s="59"/>
    </row>
    <row r="82" ht="12.75">
      <c r="E82" s="59"/>
    </row>
    <row r="83" ht="12.75">
      <c r="E83" s="59"/>
    </row>
    <row r="84" ht="12.75">
      <c r="E84" s="59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ht="12.75">
      <c r="E90" s="59"/>
    </row>
    <row r="91" ht="12.75">
      <c r="E91" s="59"/>
    </row>
    <row r="92" ht="12.75">
      <c r="E92" s="59"/>
    </row>
    <row r="93" ht="12.75">
      <c r="E93" s="59"/>
    </row>
    <row r="94" ht="12.75">
      <c r="E94" s="59"/>
    </row>
    <row r="95" ht="12.75">
      <c r="E95" s="59"/>
    </row>
    <row r="96" ht="12.75">
      <c r="E96" s="59"/>
    </row>
    <row r="97" ht="12.75">
      <c r="E97" s="59"/>
    </row>
    <row r="98" ht="12.75">
      <c r="E98" s="59"/>
    </row>
    <row r="99" ht="12.75">
      <c r="E99" s="59"/>
    </row>
    <row r="100" ht="12.75">
      <c r="E100" s="59"/>
    </row>
    <row r="101" ht="12.75">
      <c r="E101" s="59"/>
    </row>
    <row r="102" ht="12.75">
      <c r="E102" s="59"/>
    </row>
    <row r="103" ht="12.75">
      <c r="E103" s="59"/>
    </row>
    <row r="104" ht="12.75">
      <c r="E104" s="59"/>
    </row>
    <row r="105" ht="12.75">
      <c r="E105" s="59"/>
    </row>
    <row r="106" ht="12.75">
      <c r="E106" s="59"/>
    </row>
    <row r="107" ht="12.75">
      <c r="E107" s="59"/>
    </row>
    <row r="108" ht="12.75">
      <c r="E108" s="59"/>
    </row>
    <row r="109" ht="12.75">
      <c r="E109" s="59"/>
    </row>
    <row r="110" ht="12.75">
      <c r="E110" s="59"/>
    </row>
    <row r="111" ht="12.75">
      <c r="E111" s="59"/>
    </row>
    <row r="112" ht="12.75">
      <c r="E112" s="59"/>
    </row>
    <row r="113" ht="12.75">
      <c r="E113" s="59"/>
    </row>
    <row r="114" ht="12.75">
      <c r="E114" s="59"/>
    </row>
    <row r="115" ht="12.75">
      <c r="E115" s="59"/>
    </row>
    <row r="116" ht="12.75">
      <c r="E116" s="59"/>
    </row>
    <row r="117" ht="12.75">
      <c r="E117" s="59"/>
    </row>
    <row r="118" ht="12.75">
      <c r="E118" s="59"/>
    </row>
    <row r="119" ht="12.75">
      <c r="E119" s="59"/>
    </row>
    <row r="120" ht="12.75">
      <c r="E120" s="59"/>
    </row>
    <row r="121" ht="12.75">
      <c r="E121" s="59"/>
    </row>
    <row r="122" ht="12.75">
      <c r="E122" s="59"/>
    </row>
    <row r="123" ht="12.75">
      <c r="E123" s="59"/>
    </row>
    <row r="124" ht="12.75">
      <c r="E124" s="59"/>
    </row>
    <row r="125" ht="12.75">
      <c r="E125" s="59"/>
    </row>
    <row r="126" ht="12.75">
      <c r="E126" s="59"/>
    </row>
    <row r="127" ht="12.75">
      <c r="E127" s="59"/>
    </row>
    <row r="128" ht="12.75">
      <c r="E128" s="59"/>
    </row>
    <row r="129" ht="12.75">
      <c r="E129" s="59"/>
    </row>
    <row r="130" ht="12.75">
      <c r="E130" s="59"/>
    </row>
    <row r="131" ht="12.75">
      <c r="E131" s="59"/>
    </row>
    <row r="132" ht="12.75">
      <c r="E132" s="59"/>
    </row>
    <row r="133" ht="12.75">
      <c r="E133" s="59"/>
    </row>
    <row r="134" ht="12.75">
      <c r="E134" s="59"/>
    </row>
    <row r="135" ht="12.75">
      <c r="E135" s="59"/>
    </row>
    <row r="136" ht="12.75">
      <c r="E136" s="59"/>
    </row>
    <row r="137" ht="12.75">
      <c r="E137" s="59"/>
    </row>
    <row r="138" ht="12.75">
      <c r="E138" s="59"/>
    </row>
    <row r="139" ht="12.75">
      <c r="E139" s="59"/>
    </row>
    <row r="140" ht="12.75">
      <c r="E140" s="59"/>
    </row>
    <row r="141" ht="12.75">
      <c r="E141" s="59"/>
    </row>
    <row r="142" ht="12.75">
      <c r="E142" s="59"/>
    </row>
    <row r="143" ht="12.75">
      <c r="E143" s="59"/>
    </row>
    <row r="144" ht="12.75">
      <c r="E144" s="59"/>
    </row>
    <row r="145" ht="12.75">
      <c r="E145" s="59"/>
    </row>
    <row r="146" ht="12.75">
      <c r="E146" s="5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  <row r="250" ht="12.75">
      <c r="E250" s="59"/>
    </row>
    <row r="251" ht="12.75">
      <c r="E251" s="59"/>
    </row>
    <row r="252" ht="12.75">
      <c r="E252" s="59"/>
    </row>
    <row r="253" ht="12.75">
      <c r="E253" s="59"/>
    </row>
    <row r="254" ht="12.75">
      <c r="E254" s="59"/>
    </row>
    <row r="255" ht="12.75">
      <c r="E255" s="59"/>
    </row>
    <row r="256" ht="12.75">
      <c r="E256" s="59"/>
    </row>
    <row r="257" ht="12.75">
      <c r="E257" s="59"/>
    </row>
    <row r="258" ht="12.75">
      <c r="E258" s="59"/>
    </row>
    <row r="259" ht="12.75">
      <c r="E259" s="59"/>
    </row>
    <row r="260" ht="12.75">
      <c r="E260" s="59"/>
    </row>
    <row r="261" ht="12.75">
      <c r="E261" s="59"/>
    </row>
    <row r="262" ht="12.75">
      <c r="E262" s="59"/>
    </row>
    <row r="263" ht="12.75">
      <c r="E263" s="59"/>
    </row>
    <row r="264" ht="12.75">
      <c r="E264" s="59"/>
    </row>
    <row r="265" ht="12.75">
      <c r="E265" s="59"/>
    </row>
    <row r="266" ht="12.75">
      <c r="E266" s="59"/>
    </row>
    <row r="267" ht="12.75">
      <c r="E267" s="59"/>
    </row>
    <row r="268" ht="12.75">
      <c r="E268" s="59"/>
    </row>
    <row r="269" ht="12.75">
      <c r="E269" s="59"/>
    </row>
    <row r="270" ht="12.75">
      <c r="E270" s="59"/>
    </row>
    <row r="271" ht="12.75">
      <c r="E271" s="59"/>
    </row>
    <row r="272" ht="12.75">
      <c r="E272" s="59"/>
    </row>
    <row r="273" ht="12.75">
      <c r="E273" s="59"/>
    </row>
    <row r="274" ht="12.75">
      <c r="E274" s="59"/>
    </row>
    <row r="275" ht="12.75">
      <c r="E275" s="59"/>
    </row>
    <row r="276" ht="12.75">
      <c r="E276" s="59"/>
    </row>
    <row r="277" ht="12.75">
      <c r="E277" s="59"/>
    </row>
    <row r="278" ht="12.75">
      <c r="E278" s="59"/>
    </row>
    <row r="279" ht="12.75">
      <c r="E279" s="59"/>
    </row>
    <row r="280" ht="12.75">
      <c r="E280" s="59"/>
    </row>
    <row r="281" ht="12.75">
      <c r="E281" s="59"/>
    </row>
    <row r="282" ht="12.75">
      <c r="E282" s="59"/>
    </row>
    <row r="283" ht="12.75">
      <c r="E283" s="59"/>
    </row>
    <row r="284" ht="12.75">
      <c r="E284" s="59"/>
    </row>
    <row r="285" ht="12.75">
      <c r="E285" s="59"/>
    </row>
    <row r="286" ht="12.75">
      <c r="E286" s="59"/>
    </row>
    <row r="287" ht="12.75">
      <c r="E287" s="59"/>
    </row>
    <row r="288" ht="12.75">
      <c r="E288" s="59"/>
    </row>
    <row r="289" ht="12.75">
      <c r="E289" s="59"/>
    </row>
    <row r="290" ht="12.75">
      <c r="E290" s="59"/>
    </row>
    <row r="291" ht="12.75">
      <c r="E291" s="59"/>
    </row>
    <row r="292" ht="12.75">
      <c r="E292" s="59"/>
    </row>
    <row r="293" ht="12.75">
      <c r="E293" s="59"/>
    </row>
    <row r="294" ht="12.75">
      <c r="E294" s="59"/>
    </row>
    <row r="295" ht="12.75">
      <c r="E295" s="59"/>
    </row>
    <row r="296" ht="12.75">
      <c r="E296" s="59"/>
    </row>
    <row r="297" ht="12.75">
      <c r="E297" s="59"/>
    </row>
    <row r="298" ht="12.75">
      <c r="E298" s="59"/>
    </row>
    <row r="299" ht="12.75">
      <c r="E299" s="59"/>
    </row>
    <row r="300" ht="12.75">
      <c r="E300" s="59"/>
    </row>
    <row r="301" ht="12.75">
      <c r="E301" s="59"/>
    </row>
    <row r="302" ht="12.75">
      <c r="E302" s="59"/>
    </row>
    <row r="303" ht="12.75">
      <c r="E303" s="59"/>
    </row>
    <row r="304" ht="12.75">
      <c r="E304" s="59"/>
    </row>
    <row r="305" ht="12.75">
      <c r="E305" s="59"/>
    </row>
    <row r="306" ht="12.75">
      <c r="E306" s="59"/>
    </row>
    <row r="307" ht="12.75">
      <c r="E307" s="59"/>
    </row>
    <row r="308" ht="12.75">
      <c r="E308" s="59"/>
    </row>
    <row r="309" ht="12.75">
      <c r="E309" s="59"/>
    </row>
    <row r="310" ht="12.75">
      <c r="E310" s="59"/>
    </row>
    <row r="311" ht="12.75">
      <c r="E311" s="59"/>
    </row>
    <row r="312" ht="12.75">
      <c r="E312" s="59"/>
    </row>
    <row r="313" ht="12.75">
      <c r="E313" s="59"/>
    </row>
    <row r="314" ht="12.75">
      <c r="E314" s="59"/>
    </row>
    <row r="315" ht="12.75">
      <c r="E315" s="59"/>
    </row>
    <row r="316" ht="12.75">
      <c r="E316" s="59"/>
    </row>
    <row r="317" ht="12.75">
      <c r="E317" s="59"/>
    </row>
    <row r="318" ht="12.75">
      <c r="E318" s="59"/>
    </row>
    <row r="319" ht="12.75">
      <c r="E319" s="59"/>
    </row>
    <row r="320" ht="12.75">
      <c r="E320" s="59"/>
    </row>
    <row r="321" ht="12.75">
      <c r="E321" s="59"/>
    </row>
    <row r="322" ht="12.75">
      <c r="E322" s="59"/>
    </row>
    <row r="323" ht="12.75">
      <c r="E323" s="59"/>
    </row>
    <row r="324" ht="12.75">
      <c r="E324" s="59"/>
    </row>
    <row r="325" ht="12.75">
      <c r="E325" s="59"/>
    </row>
    <row r="326" ht="12.75">
      <c r="E326" s="59"/>
    </row>
    <row r="327" ht="12.75">
      <c r="E327" s="59"/>
    </row>
    <row r="328" ht="12.75">
      <c r="E328" s="59"/>
    </row>
    <row r="329" ht="12.75">
      <c r="E329" s="59"/>
    </row>
    <row r="330" ht="12.75">
      <c r="E330" s="59"/>
    </row>
    <row r="331" ht="12.75">
      <c r="E331" s="59"/>
    </row>
    <row r="332" ht="12.75">
      <c r="E332" s="59"/>
    </row>
    <row r="333" ht="12.75">
      <c r="E333" s="59"/>
    </row>
    <row r="334" ht="12.75">
      <c r="E334" s="59"/>
    </row>
    <row r="335" ht="12.75">
      <c r="E335" s="59"/>
    </row>
    <row r="336" ht="12.75">
      <c r="E336" s="59"/>
    </row>
    <row r="337" ht="12.75">
      <c r="E337" s="59"/>
    </row>
    <row r="338" ht="12.75">
      <c r="E338" s="59"/>
    </row>
    <row r="339" ht="12.75">
      <c r="E339" s="59"/>
    </row>
    <row r="340" ht="12.75">
      <c r="E340" s="59"/>
    </row>
    <row r="341" ht="12.75">
      <c r="E341" s="59"/>
    </row>
    <row r="342" ht="12.75">
      <c r="E342" s="59"/>
    </row>
    <row r="343" ht="12.75">
      <c r="E343" s="59"/>
    </row>
    <row r="344" ht="12.75">
      <c r="E344" s="59"/>
    </row>
    <row r="345" ht="12.75">
      <c r="E345" s="59"/>
    </row>
    <row r="346" ht="12.75">
      <c r="E346" s="59"/>
    </row>
    <row r="347" ht="12.75">
      <c r="E347" s="59"/>
    </row>
    <row r="348" ht="12.75">
      <c r="E348" s="59"/>
    </row>
    <row r="349" ht="12.75">
      <c r="E349" s="59"/>
    </row>
    <row r="350" ht="12.75">
      <c r="E350" s="59"/>
    </row>
    <row r="351" ht="12.75">
      <c r="E351" s="59"/>
    </row>
    <row r="352" ht="12.75">
      <c r="E352" s="59"/>
    </row>
    <row r="353" ht="12.75">
      <c r="E353" s="59"/>
    </row>
    <row r="354" ht="12.75">
      <c r="E354" s="59"/>
    </row>
    <row r="355" ht="12.75">
      <c r="E355" s="59"/>
    </row>
    <row r="356" ht="12.75">
      <c r="E356" s="59"/>
    </row>
    <row r="357" ht="12.75">
      <c r="E357" s="59"/>
    </row>
    <row r="358" ht="12.75">
      <c r="E358" s="59"/>
    </row>
    <row r="359" ht="12.75">
      <c r="E359" s="59"/>
    </row>
    <row r="360" ht="12.75">
      <c r="E360" s="59"/>
    </row>
    <row r="361" ht="12.75">
      <c r="E361" s="59"/>
    </row>
    <row r="362" ht="12.75">
      <c r="E362" s="59"/>
    </row>
    <row r="363" ht="12.75">
      <c r="E363" s="59"/>
    </row>
    <row r="364" ht="12.75">
      <c r="E364" s="59"/>
    </row>
    <row r="365" ht="12.75">
      <c r="E365" s="59"/>
    </row>
    <row r="366" ht="12.75">
      <c r="E366" s="59"/>
    </row>
    <row r="367" ht="12.75">
      <c r="E367" s="59"/>
    </row>
    <row r="368" ht="12.75">
      <c r="E368" s="59"/>
    </row>
    <row r="369" ht="12.75">
      <c r="E369" s="59"/>
    </row>
    <row r="370" ht="12.75">
      <c r="E370" s="59"/>
    </row>
    <row r="371" ht="12.75">
      <c r="E371" s="59"/>
    </row>
    <row r="372" ht="12.75">
      <c r="E372" s="59"/>
    </row>
    <row r="373" ht="12.75">
      <c r="E373" s="59"/>
    </row>
    <row r="374" ht="12.75">
      <c r="E374" s="59"/>
    </row>
    <row r="375" ht="12.75">
      <c r="E375" s="59"/>
    </row>
    <row r="376" ht="12.75">
      <c r="E376" s="59"/>
    </row>
    <row r="377" ht="12.75">
      <c r="E377" s="59"/>
    </row>
    <row r="378" ht="12.75">
      <c r="E378" s="59"/>
    </row>
    <row r="379" ht="12.75">
      <c r="E379" s="59"/>
    </row>
    <row r="380" ht="12.75">
      <c r="E380" s="59"/>
    </row>
    <row r="381" ht="12.75">
      <c r="E381" s="59"/>
    </row>
    <row r="382" ht="12.75">
      <c r="E382" s="59"/>
    </row>
    <row r="383" ht="12.75">
      <c r="E383" s="59"/>
    </row>
    <row r="384" ht="12.75">
      <c r="E384" s="59"/>
    </row>
    <row r="385" ht="12.75">
      <c r="E385" s="59"/>
    </row>
    <row r="386" ht="12.75">
      <c r="E386" s="59"/>
    </row>
    <row r="387" ht="12.75">
      <c r="E387" s="59"/>
    </row>
    <row r="388" ht="12.75">
      <c r="E388" s="59"/>
    </row>
    <row r="389" ht="12.75">
      <c r="E389" s="59"/>
    </row>
    <row r="390" ht="12.75">
      <c r="E390" s="59"/>
    </row>
    <row r="391" ht="12.75">
      <c r="E391" s="59"/>
    </row>
    <row r="392" ht="12.75">
      <c r="E392" s="59"/>
    </row>
    <row r="393" ht="12.75">
      <c r="E393" s="59"/>
    </row>
    <row r="394" ht="12.75">
      <c r="E394" s="59"/>
    </row>
    <row r="395" ht="12.75">
      <c r="E395" s="59"/>
    </row>
    <row r="396" ht="12.75">
      <c r="E396" s="59"/>
    </row>
    <row r="397" ht="12.75">
      <c r="E397" s="59"/>
    </row>
    <row r="398" ht="12.75">
      <c r="E398" s="59"/>
    </row>
    <row r="399" ht="12.75">
      <c r="E399" s="59"/>
    </row>
    <row r="400" ht="12.75">
      <c r="E400" s="59"/>
    </row>
    <row r="401" ht="12.75">
      <c r="E401" s="59"/>
    </row>
    <row r="402" ht="12.75">
      <c r="E402" s="59"/>
    </row>
    <row r="403" ht="12.75">
      <c r="E403" s="59"/>
    </row>
    <row r="404" ht="12.75">
      <c r="E404" s="59"/>
    </row>
    <row r="405" ht="12.75">
      <c r="E405" s="59"/>
    </row>
    <row r="406" ht="12.75">
      <c r="E406" s="59"/>
    </row>
    <row r="407" ht="12.75">
      <c r="E407" s="59"/>
    </row>
    <row r="408" ht="12.75">
      <c r="E408" s="59"/>
    </row>
    <row r="409" ht="12.75">
      <c r="E409" s="59"/>
    </row>
    <row r="410" ht="12.75">
      <c r="E410" s="59"/>
    </row>
    <row r="411" ht="12.75">
      <c r="E411" s="59"/>
    </row>
    <row r="412" ht="12.75">
      <c r="E412" s="59"/>
    </row>
    <row r="413" ht="12.75">
      <c r="E413" s="59"/>
    </row>
    <row r="414" ht="12.75">
      <c r="E414" s="59"/>
    </row>
    <row r="415" ht="12.75">
      <c r="E415" s="59"/>
    </row>
    <row r="416" ht="12.75">
      <c r="E416" s="59"/>
    </row>
    <row r="417" ht="12.75">
      <c r="E417" s="59"/>
    </row>
    <row r="418" ht="12.75">
      <c r="E418" s="59"/>
    </row>
    <row r="419" ht="12.75">
      <c r="E419" s="59"/>
    </row>
    <row r="420" ht="12.75">
      <c r="E420" s="59"/>
    </row>
    <row r="421" ht="12.75">
      <c r="E421" s="59"/>
    </row>
    <row r="422" ht="12.75">
      <c r="E422" s="59"/>
    </row>
    <row r="423" ht="12.75">
      <c r="E423" s="59"/>
    </row>
    <row r="424" ht="12.75">
      <c r="E424" s="59"/>
    </row>
    <row r="425" ht="12.75">
      <c r="E425" s="59"/>
    </row>
    <row r="426" ht="12.75">
      <c r="E426" s="59"/>
    </row>
    <row r="427" ht="12.75">
      <c r="E427" s="59"/>
    </row>
    <row r="428" ht="12.75">
      <c r="E428" s="59"/>
    </row>
    <row r="429" ht="12.75">
      <c r="E429" s="59"/>
    </row>
    <row r="430" ht="12.75">
      <c r="E430" s="59"/>
    </row>
    <row r="431" ht="12.75">
      <c r="E431" s="59"/>
    </row>
    <row r="432" ht="12.75">
      <c r="E432" s="59"/>
    </row>
    <row r="433" ht="12.75">
      <c r="E433" s="59"/>
    </row>
    <row r="434" ht="12.75">
      <c r="E434" s="59"/>
    </row>
    <row r="435" ht="12.75">
      <c r="E435" s="59"/>
    </row>
    <row r="436" ht="12.75">
      <c r="E436" s="59"/>
    </row>
    <row r="437" ht="12.75">
      <c r="E437" s="59"/>
    </row>
    <row r="438" ht="12.75">
      <c r="E438" s="59"/>
    </row>
    <row r="439" ht="12.75">
      <c r="E439" s="59"/>
    </row>
    <row r="440" ht="12.75">
      <c r="E440" s="59"/>
    </row>
    <row r="441" ht="12.75">
      <c r="E441" s="59"/>
    </row>
    <row r="442" ht="12.75">
      <c r="E442" s="59"/>
    </row>
    <row r="443" ht="12.75">
      <c r="E443" s="59"/>
    </row>
    <row r="444" ht="12.75">
      <c r="E444" s="59"/>
    </row>
    <row r="445" ht="12.75">
      <c r="E445" s="59"/>
    </row>
    <row r="446" ht="12.75">
      <c r="E446" s="59"/>
    </row>
    <row r="447" ht="12.75">
      <c r="E447" s="59"/>
    </row>
    <row r="448" ht="12.75">
      <c r="E448" s="59"/>
    </row>
    <row r="449" ht="12.75">
      <c r="E449" s="59"/>
    </row>
    <row r="450" ht="12.75">
      <c r="E450" s="59"/>
    </row>
    <row r="451" ht="12.75">
      <c r="E451" s="59"/>
    </row>
    <row r="452" ht="12.75">
      <c r="E452" s="59"/>
    </row>
    <row r="453" ht="12.75">
      <c r="E453" s="59"/>
    </row>
    <row r="454" ht="12.75">
      <c r="E454" s="59"/>
    </row>
    <row r="455" ht="12.75">
      <c r="E455" s="59"/>
    </row>
    <row r="456" ht="12.75">
      <c r="E456" s="59"/>
    </row>
    <row r="457" ht="12.75">
      <c r="E457" s="59"/>
    </row>
    <row r="458" ht="12.75">
      <c r="E458" s="59"/>
    </row>
    <row r="459" ht="12.75">
      <c r="E459" s="59"/>
    </row>
    <row r="460" ht="12.75">
      <c r="E460" s="59"/>
    </row>
    <row r="461" ht="12.75">
      <c r="E461" s="59"/>
    </row>
    <row r="462" ht="12.75">
      <c r="E462" s="59"/>
    </row>
    <row r="463" ht="12.75">
      <c r="E463" s="59"/>
    </row>
    <row r="464" ht="12.75">
      <c r="E464" s="59"/>
    </row>
    <row r="465" ht="12.75">
      <c r="E465" s="59"/>
    </row>
    <row r="466" ht="12.75">
      <c r="E466" s="59"/>
    </row>
    <row r="467" ht="12.75">
      <c r="E467" s="59"/>
    </row>
    <row r="468" ht="12.75">
      <c r="E468" s="59"/>
    </row>
    <row r="469" ht="12.75">
      <c r="E469" s="59"/>
    </row>
    <row r="470" ht="12.75">
      <c r="E470" s="59"/>
    </row>
    <row r="471" ht="12.75">
      <c r="E471" s="59"/>
    </row>
    <row r="472" ht="12.75">
      <c r="E472" s="59"/>
    </row>
    <row r="473" ht="12.75">
      <c r="E473" s="59"/>
    </row>
    <row r="474" ht="12.75">
      <c r="E474" s="59"/>
    </row>
    <row r="475" ht="12.75">
      <c r="E475" s="59"/>
    </row>
    <row r="476" ht="12.75">
      <c r="E476" s="59"/>
    </row>
    <row r="477" ht="12.75">
      <c r="E477" s="59"/>
    </row>
    <row r="478" ht="12.75">
      <c r="E478" s="59"/>
    </row>
    <row r="479" ht="12.75">
      <c r="E479" s="59"/>
    </row>
    <row r="480" ht="12.75">
      <c r="E480" s="59"/>
    </row>
    <row r="481" ht="12.75">
      <c r="E481" s="59"/>
    </row>
    <row r="482" ht="12.75">
      <c r="E482" s="59"/>
    </row>
    <row r="483" ht="12.75">
      <c r="E483" s="59"/>
    </row>
    <row r="484" ht="12.75">
      <c r="E484" s="59"/>
    </row>
    <row r="485" ht="12.75">
      <c r="E485" s="59"/>
    </row>
    <row r="486" ht="12.75">
      <c r="E486" s="59"/>
    </row>
    <row r="487" ht="12.75">
      <c r="E487" s="59"/>
    </row>
    <row r="488" ht="12.75">
      <c r="E488" s="59"/>
    </row>
    <row r="489" ht="12.75">
      <c r="E489" s="59"/>
    </row>
    <row r="490" ht="12.75">
      <c r="E490" s="59"/>
    </row>
    <row r="491" ht="12.75">
      <c r="E491" s="59"/>
    </row>
    <row r="492" ht="12.75">
      <c r="E492" s="59"/>
    </row>
    <row r="493" ht="12.75">
      <c r="E493" s="59"/>
    </row>
    <row r="494" ht="12.75">
      <c r="E494" s="59"/>
    </row>
    <row r="495" ht="12.75">
      <c r="E495" s="59"/>
    </row>
    <row r="496" ht="12.75">
      <c r="E496" s="59"/>
    </row>
    <row r="497" ht="12.75">
      <c r="E497" s="59"/>
    </row>
    <row r="498" ht="12.75">
      <c r="E498" s="59"/>
    </row>
    <row r="499" ht="12.75">
      <c r="E499" s="59"/>
    </row>
    <row r="500" ht="12.75">
      <c r="E500" s="59"/>
    </row>
    <row r="501" ht="12.75">
      <c r="E501" s="59"/>
    </row>
    <row r="502" ht="12.75">
      <c r="E502" s="59"/>
    </row>
    <row r="503" ht="12.75">
      <c r="E503" s="59"/>
    </row>
    <row r="504" ht="12.75">
      <c r="E504" s="59"/>
    </row>
    <row r="505" ht="12.75">
      <c r="E505" s="59"/>
    </row>
    <row r="506" ht="12.75">
      <c r="E506" s="59"/>
    </row>
    <row r="507" ht="12.75">
      <c r="E507" s="59"/>
    </row>
    <row r="508" ht="12.75">
      <c r="E508" s="59"/>
    </row>
    <row r="509" ht="12.75">
      <c r="E509" s="59"/>
    </row>
    <row r="510" ht="12.75">
      <c r="E510" s="59"/>
    </row>
    <row r="511" ht="12.75">
      <c r="E511" s="59"/>
    </row>
    <row r="512" ht="12.75">
      <c r="E512" s="59"/>
    </row>
    <row r="513" ht="12.75">
      <c r="E513" s="59"/>
    </row>
    <row r="514" ht="12.75">
      <c r="E514" s="59"/>
    </row>
    <row r="515" ht="12.75">
      <c r="E515" s="59"/>
    </row>
    <row r="516" ht="12.75">
      <c r="E516" s="59"/>
    </row>
    <row r="517" ht="12.75">
      <c r="E517" s="59"/>
    </row>
    <row r="518" ht="12.75">
      <c r="E518" s="59"/>
    </row>
    <row r="519" ht="12.75">
      <c r="E519" s="59"/>
    </row>
    <row r="520" ht="12.75">
      <c r="E520" s="59"/>
    </row>
    <row r="521" ht="12.75">
      <c r="E521" s="59"/>
    </row>
    <row r="522" ht="12.75">
      <c r="E522" s="59"/>
    </row>
    <row r="523" ht="12.75">
      <c r="E523" s="59"/>
    </row>
    <row r="524" ht="12.75">
      <c r="E524" s="59"/>
    </row>
    <row r="525" ht="12.75">
      <c r="E525" s="59"/>
    </row>
    <row r="526" ht="12.75">
      <c r="E526" s="59"/>
    </row>
    <row r="527" ht="12.75">
      <c r="E527" s="59"/>
    </row>
    <row r="528" ht="12.75">
      <c r="E528" s="59"/>
    </row>
    <row r="529" ht="12.75">
      <c r="E529" s="59"/>
    </row>
    <row r="530" ht="12.75">
      <c r="E530" s="59"/>
    </row>
    <row r="531" ht="12.75">
      <c r="E531" s="59"/>
    </row>
    <row r="532" ht="12.75">
      <c r="E532" s="59"/>
    </row>
    <row r="533" ht="12.75">
      <c r="E533" s="59"/>
    </row>
    <row r="534" ht="12.75">
      <c r="E534" s="59"/>
    </row>
    <row r="535" ht="12.75">
      <c r="E535" s="59"/>
    </row>
    <row r="536" ht="12.75">
      <c r="E536" s="59"/>
    </row>
    <row r="537" ht="12.75">
      <c r="E537" s="59"/>
    </row>
    <row r="538" ht="12.75">
      <c r="E538" s="59"/>
    </row>
    <row r="539" ht="12.75">
      <c r="E539" s="59"/>
    </row>
    <row r="540" ht="12.75">
      <c r="E540" s="59"/>
    </row>
    <row r="541" ht="12.75">
      <c r="E541" s="59"/>
    </row>
    <row r="542" ht="12.75">
      <c r="E542" s="59"/>
    </row>
    <row r="543" ht="12.75">
      <c r="E543" s="59"/>
    </row>
    <row r="544" ht="12.75">
      <c r="E544" s="59"/>
    </row>
    <row r="545" ht="12.75">
      <c r="E545" s="59"/>
    </row>
    <row r="546" ht="12.75">
      <c r="E546" s="59"/>
    </row>
    <row r="547" ht="12.75">
      <c r="E547" s="59"/>
    </row>
    <row r="548" ht="12.75">
      <c r="E548" s="59"/>
    </row>
    <row r="549" ht="12.75">
      <c r="E549" s="59"/>
    </row>
    <row r="550" ht="12.75">
      <c r="E550" s="59"/>
    </row>
    <row r="551" ht="12.75">
      <c r="E551" s="59"/>
    </row>
    <row r="552" ht="12.75">
      <c r="E552" s="59"/>
    </row>
    <row r="553" ht="12.75">
      <c r="E553" s="59"/>
    </row>
    <row r="554" ht="12.75">
      <c r="E554" s="59"/>
    </row>
    <row r="555" ht="12.75">
      <c r="E555" s="59"/>
    </row>
    <row r="556" ht="12.75">
      <c r="E556" s="59"/>
    </row>
    <row r="557" ht="12.75">
      <c r="E557" s="59"/>
    </row>
    <row r="558" ht="12.75">
      <c r="E558" s="59"/>
    </row>
    <row r="559" ht="12.75">
      <c r="E559" s="59"/>
    </row>
    <row r="560" ht="12.75">
      <c r="E560" s="59"/>
    </row>
    <row r="561" ht="12.75">
      <c r="E561" s="59"/>
    </row>
    <row r="562" ht="12.75">
      <c r="E562" s="59"/>
    </row>
    <row r="563" ht="12.75">
      <c r="E563" s="59"/>
    </row>
    <row r="564" ht="12.75">
      <c r="E564" s="59"/>
    </row>
    <row r="565" ht="12.75">
      <c r="E565" s="59"/>
    </row>
    <row r="566" ht="12.75">
      <c r="E566" s="59"/>
    </row>
    <row r="567" ht="12.75">
      <c r="E567" s="59"/>
    </row>
    <row r="568" ht="12.75">
      <c r="E568" s="59"/>
    </row>
    <row r="569" ht="12.75">
      <c r="E569" s="59"/>
    </row>
    <row r="570" ht="12.75">
      <c r="E570" s="59"/>
    </row>
    <row r="571" ht="12.75">
      <c r="E571" s="59"/>
    </row>
    <row r="572" ht="12.75">
      <c r="E572" s="59"/>
    </row>
    <row r="573" ht="12.75">
      <c r="E573" s="59"/>
    </row>
    <row r="574" ht="12.75">
      <c r="E574" s="59"/>
    </row>
    <row r="575" ht="12.75">
      <c r="E575" s="59"/>
    </row>
    <row r="576" ht="12.75">
      <c r="E576" s="59"/>
    </row>
    <row r="577" ht="12.75">
      <c r="E577" s="59"/>
    </row>
    <row r="578" ht="12.75">
      <c r="E578" s="59"/>
    </row>
    <row r="579" ht="12.75">
      <c r="E579" s="59"/>
    </row>
    <row r="580" ht="12.75">
      <c r="E580" s="59"/>
    </row>
    <row r="581" ht="12.75">
      <c r="E581" s="59"/>
    </row>
    <row r="582" ht="12.75">
      <c r="E582" s="59"/>
    </row>
    <row r="583" ht="12.75">
      <c r="E583" s="59"/>
    </row>
    <row r="584" ht="12.75">
      <c r="E584" s="59"/>
    </row>
    <row r="585" ht="12.75">
      <c r="E585" s="59"/>
    </row>
    <row r="586" ht="12.75">
      <c r="E586" s="59"/>
    </row>
    <row r="587" ht="12.75">
      <c r="E587" s="59"/>
    </row>
    <row r="588" ht="12.75">
      <c r="E588" s="59"/>
    </row>
    <row r="589" ht="12.75">
      <c r="E589" s="59"/>
    </row>
    <row r="590" ht="12.75">
      <c r="E590" s="59"/>
    </row>
    <row r="591" ht="12.75">
      <c r="E591" s="59"/>
    </row>
    <row r="592" ht="12.75">
      <c r="E592" s="59"/>
    </row>
    <row r="593" ht="12.75">
      <c r="E593" s="59"/>
    </row>
    <row r="594" ht="12.75">
      <c r="E594" s="59"/>
    </row>
    <row r="595" ht="12.75">
      <c r="E595" s="59"/>
    </row>
    <row r="596" ht="12.75">
      <c r="E596" s="59"/>
    </row>
    <row r="597" ht="12.75">
      <c r="E597" s="59"/>
    </row>
    <row r="598" ht="12.75">
      <c r="E598" s="59"/>
    </row>
    <row r="599" ht="12.75">
      <c r="E599" s="59"/>
    </row>
    <row r="600" ht="12.75">
      <c r="E600" s="59"/>
    </row>
    <row r="601" ht="12.75">
      <c r="E601" s="59"/>
    </row>
    <row r="602" ht="12.75">
      <c r="E602" s="59"/>
    </row>
    <row r="603" ht="12.75">
      <c r="E603" s="59"/>
    </row>
    <row r="604" ht="12.75">
      <c r="E604" s="59"/>
    </row>
    <row r="605" ht="12.75">
      <c r="E605" s="59"/>
    </row>
    <row r="606" ht="12.75">
      <c r="E606" s="59"/>
    </row>
    <row r="607" ht="12.75">
      <c r="E607" s="59"/>
    </row>
    <row r="608" ht="12.75">
      <c r="E608" s="59"/>
    </row>
    <row r="609" ht="12.75">
      <c r="E609" s="59"/>
    </row>
    <row r="610" ht="12.75">
      <c r="E610" s="59"/>
    </row>
    <row r="611" ht="12.75">
      <c r="E611" s="59"/>
    </row>
    <row r="612" ht="12.75">
      <c r="E612" s="59"/>
    </row>
    <row r="613" ht="12.75">
      <c r="E613" s="59"/>
    </row>
    <row r="614" ht="12.75">
      <c r="E614" s="59"/>
    </row>
    <row r="615" ht="12.75">
      <c r="E615" s="59"/>
    </row>
    <row r="616" ht="12.75">
      <c r="E616" s="59"/>
    </row>
    <row r="617" ht="12.75">
      <c r="E617" s="59"/>
    </row>
    <row r="618" ht="12.75">
      <c r="E618" s="59"/>
    </row>
    <row r="619" ht="12.75">
      <c r="E619" s="59"/>
    </row>
    <row r="620" ht="12.75">
      <c r="E620" s="59"/>
    </row>
    <row r="621" ht="12.75">
      <c r="E621" s="59"/>
    </row>
    <row r="622" ht="12.75">
      <c r="E622" s="59"/>
    </row>
    <row r="623" ht="12.75">
      <c r="E623" s="59"/>
    </row>
    <row r="624" ht="12.75">
      <c r="E624" s="59"/>
    </row>
    <row r="625" ht="12.75">
      <c r="E625" s="59"/>
    </row>
    <row r="626" ht="12.75">
      <c r="E626" s="59"/>
    </row>
    <row r="627" ht="12.75">
      <c r="E627" s="59"/>
    </row>
    <row r="628" ht="12.75">
      <c r="E628" s="59"/>
    </row>
    <row r="629" ht="12.75">
      <c r="E629" s="59"/>
    </row>
    <row r="630" ht="12.75">
      <c r="E630" s="59"/>
    </row>
    <row r="631" ht="12.75">
      <c r="E631" s="59"/>
    </row>
    <row r="632" ht="12.75">
      <c r="E632" s="59"/>
    </row>
    <row r="633" ht="12.75">
      <c r="E633" s="59"/>
    </row>
    <row r="634" ht="12.75">
      <c r="E634" s="59"/>
    </row>
    <row r="635" ht="12.75">
      <c r="E635" s="59"/>
    </row>
    <row r="636" ht="12.75">
      <c r="E636" s="59"/>
    </row>
    <row r="637" ht="12.75">
      <c r="E637" s="59"/>
    </row>
    <row r="638" ht="12.75">
      <c r="E638" s="59"/>
    </row>
    <row r="639" ht="12.75">
      <c r="E639" s="59"/>
    </row>
    <row r="640" ht="12.75">
      <c r="E640" s="59"/>
    </row>
    <row r="641" ht="12.75">
      <c r="E641" s="59"/>
    </row>
    <row r="642" ht="12.75">
      <c r="E642" s="59"/>
    </row>
    <row r="643" ht="12.75">
      <c r="E643" s="59"/>
    </row>
    <row r="644" ht="12.75">
      <c r="E644" s="59"/>
    </row>
    <row r="645" ht="12.75">
      <c r="E645" s="59"/>
    </row>
    <row r="646" ht="12.75">
      <c r="E646" s="59"/>
    </row>
    <row r="647" ht="12.75">
      <c r="E647" s="59"/>
    </row>
    <row r="648" ht="12.75">
      <c r="E648" s="59"/>
    </row>
    <row r="649" ht="12.75">
      <c r="E649" s="59"/>
    </row>
    <row r="650" ht="12.75">
      <c r="E650" s="59"/>
    </row>
    <row r="651" ht="12.75">
      <c r="E651" s="59"/>
    </row>
    <row r="652" ht="12.75">
      <c r="E652" s="59"/>
    </row>
    <row r="653" ht="12.75">
      <c r="E653" s="59"/>
    </row>
    <row r="654" ht="12.75">
      <c r="E654" s="59"/>
    </row>
    <row r="655" ht="12.75">
      <c r="E655" s="59"/>
    </row>
    <row r="656" ht="12.75">
      <c r="E656" s="59"/>
    </row>
    <row r="657" ht="12.75">
      <c r="E657" s="59"/>
    </row>
    <row r="658" ht="12.75">
      <c r="E658" s="59"/>
    </row>
    <row r="659" ht="12.75">
      <c r="E659" s="59"/>
    </row>
    <row r="660" ht="12.75">
      <c r="E660" s="59"/>
    </row>
    <row r="661" ht="12.75">
      <c r="E661" s="59"/>
    </row>
    <row r="662" ht="12.75">
      <c r="E662" s="59"/>
    </row>
    <row r="663" ht="12.75">
      <c r="E663" s="59"/>
    </row>
    <row r="664" ht="12.75">
      <c r="E664" s="59"/>
    </row>
    <row r="665" ht="12.75">
      <c r="E665" s="59"/>
    </row>
    <row r="666" ht="12.75">
      <c r="E666" s="59"/>
    </row>
    <row r="667" ht="12.75">
      <c r="E667" s="59"/>
    </row>
    <row r="668" ht="12.75">
      <c r="E668" s="59"/>
    </row>
    <row r="669" ht="12.75">
      <c r="E669" s="59"/>
    </row>
    <row r="670" ht="12.75">
      <c r="E670" s="59"/>
    </row>
    <row r="671" ht="12.75">
      <c r="E671" s="59"/>
    </row>
    <row r="672" ht="12.75">
      <c r="E672" s="59"/>
    </row>
    <row r="673" ht="12.75">
      <c r="E673" s="59"/>
    </row>
    <row r="674" ht="12.75">
      <c r="E674" s="59"/>
    </row>
    <row r="675" ht="12.75">
      <c r="E675" s="59"/>
    </row>
    <row r="676" ht="12.75">
      <c r="E676" s="59"/>
    </row>
    <row r="677" ht="12.75">
      <c r="E677" s="59"/>
    </row>
    <row r="678" ht="12.75">
      <c r="E678" s="59"/>
    </row>
    <row r="679" ht="12.75">
      <c r="E679" s="59"/>
    </row>
    <row r="680" ht="12.75">
      <c r="E680" s="59"/>
    </row>
    <row r="681" ht="12.75">
      <c r="E681" s="59"/>
    </row>
    <row r="682" ht="12.75">
      <c r="E682" s="59"/>
    </row>
    <row r="683" ht="12.75">
      <c r="E683" s="59"/>
    </row>
    <row r="684" ht="12.75">
      <c r="E684" s="59"/>
    </row>
    <row r="685" ht="12.75">
      <c r="E685" s="59"/>
    </row>
    <row r="686" ht="12.75">
      <c r="E686" s="59"/>
    </row>
    <row r="687" ht="12.75">
      <c r="E687" s="59"/>
    </row>
    <row r="688" ht="12.75">
      <c r="E688" s="59"/>
    </row>
    <row r="689" ht="12.75">
      <c r="E689" s="59"/>
    </row>
    <row r="690" ht="12.75">
      <c r="E690" s="59"/>
    </row>
    <row r="691" ht="12.75">
      <c r="E691" s="59"/>
    </row>
    <row r="692" ht="12.75">
      <c r="E692" s="59"/>
    </row>
    <row r="693" ht="12.75">
      <c r="E693" s="59"/>
    </row>
    <row r="694" ht="12.75">
      <c r="E694" s="59"/>
    </row>
    <row r="695" ht="12.75">
      <c r="E695" s="59"/>
    </row>
    <row r="696" ht="12.75">
      <c r="E696" s="59"/>
    </row>
    <row r="697" ht="12.75">
      <c r="E697" s="59"/>
    </row>
    <row r="698" ht="12.75">
      <c r="E698" s="59"/>
    </row>
    <row r="699" ht="12.75">
      <c r="E699" s="59"/>
    </row>
    <row r="700" ht="12.75">
      <c r="E700" s="59"/>
    </row>
    <row r="701" ht="12.75">
      <c r="E701" s="59"/>
    </row>
    <row r="702" ht="12.75">
      <c r="E702" s="59"/>
    </row>
    <row r="703" ht="12.75">
      <c r="E703" s="59"/>
    </row>
    <row r="704" ht="12.75">
      <c r="E704" s="59"/>
    </row>
    <row r="705" ht="12.75">
      <c r="E705" s="59"/>
    </row>
    <row r="706" ht="12.75">
      <c r="E706" s="59"/>
    </row>
    <row r="707" ht="12.75">
      <c r="E707" s="59"/>
    </row>
    <row r="708" ht="12.75">
      <c r="E708" s="59"/>
    </row>
    <row r="709" ht="12.75">
      <c r="E709" s="59"/>
    </row>
    <row r="710" ht="12.75">
      <c r="E710" s="59"/>
    </row>
    <row r="711" ht="12.75">
      <c r="E711" s="59"/>
    </row>
    <row r="712" ht="12.75">
      <c r="E712" s="59"/>
    </row>
    <row r="713" ht="12.75">
      <c r="E713" s="59"/>
    </row>
    <row r="714" ht="12.75">
      <c r="E714" s="59"/>
    </row>
    <row r="715" ht="12.75">
      <c r="E715" s="59"/>
    </row>
    <row r="716" ht="12.75">
      <c r="E716" s="59"/>
    </row>
    <row r="717" ht="12.75">
      <c r="E717" s="59"/>
    </row>
    <row r="718" ht="12.75">
      <c r="E718" s="59"/>
    </row>
    <row r="719" ht="12.75">
      <c r="E719" s="59"/>
    </row>
    <row r="720" ht="12.75">
      <c r="E720" s="59"/>
    </row>
    <row r="721" ht="12.75">
      <c r="E721" s="59"/>
    </row>
    <row r="722" ht="12.75">
      <c r="E722" s="59"/>
    </row>
    <row r="723" ht="12.75">
      <c r="E723" s="59"/>
    </row>
    <row r="724" ht="12.75">
      <c r="E724" s="59"/>
    </row>
    <row r="725" ht="12.75">
      <c r="E725" s="59"/>
    </row>
    <row r="726" ht="12.75">
      <c r="E726" s="59"/>
    </row>
    <row r="727" ht="12.75">
      <c r="E727" s="59"/>
    </row>
    <row r="728" ht="12.75">
      <c r="E728" s="59"/>
    </row>
    <row r="729" ht="12.75">
      <c r="E729" s="59"/>
    </row>
    <row r="730" ht="12.75">
      <c r="E730" s="59"/>
    </row>
    <row r="731" ht="12.75">
      <c r="E731" s="59"/>
    </row>
    <row r="732" ht="12.75">
      <c r="E732" s="59"/>
    </row>
    <row r="733" ht="12.75">
      <c r="E733" s="59"/>
    </row>
    <row r="734" ht="12.75">
      <c r="E734" s="59"/>
    </row>
    <row r="735" ht="12.75">
      <c r="E735" s="59"/>
    </row>
    <row r="736" ht="12.75">
      <c r="E736" s="59"/>
    </row>
    <row r="737" ht="12.75">
      <c r="E737" s="59"/>
    </row>
    <row r="738" ht="12.75">
      <c r="E738" s="59"/>
    </row>
    <row r="739" ht="12.75">
      <c r="E739" s="59"/>
    </row>
    <row r="740" ht="12.75">
      <c r="E740" s="59"/>
    </row>
    <row r="741" ht="12.75">
      <c r="E741" s="59"/>
    </row>
    <row r="742" ht="12.75">
      <c r="E742" s="59"/>
    </row>
    <row r="743" ht="12.75">
      <c r="E743" s="59"/>
    </row>
    <row r="744" ht="12.75">
      <c r="E744" s="59"/>
    </row>
    <row r="745" ht="12.75">
      <c r="E745" s="59"/>
    </row>
    <row r="746" ht="12.75">
      <c r="E746" s="59"/>
    </row>
    <row r="747" ht="12.75">
      <c r="E747" s="59"/>
    </row>
    <row r="748" ht="12.75">
      <c r="E748" s="59"/>
    </row>
    <row r="749" ht="12.75">
      <c r="E749" s="59"/>
    </row>
    <row r="750" ht="12.75">
      <c r="E750" s="59"/>
    </row>
    <row r="751" ht="12.75">
      <c r="E751" s="59"/>
    </row>
    <row r="752" ht="12.75">
      <c r="E752" s="59"/>
    </row>
    <row r="753" ht="12.75">
      <c r="E753" s="59"/>
    </row>
    <row r="754" ht="12.75">
      <c r="E754" s="59"/>
    </row>
    <row r="755" ht="12.75">
      <c r="E755" s="59"/>
    </row>
    <row r="756" ht="12.75">
      <c r="E756" s="59"/>
    </row>
    <row r="757" ht="12.75">
      <c r="E757" s="59"/>
    </row>
    <row r="758" ht="12.75">
      <c r="E758" s="59"/>
    </row>
    <row r="759" ht="12.75">
      <c r="E759" s="59"/>
    </row>
    <row r="760" ht="12.75">
      <c r="E760" s="59"/>
    </row>
    <row r="761" ht="12.75">
      <c r="E761" s="59"/>
    </row>
    <row r="762" ht="12.75">
      <c r="E762" s="59"/>
    </row>
    <row r="763" ht="12.75">
      <c r="E763" s="59"/>
    </row>
    <row r="764" ht="12.75">
      <c r="E764" s="59"/>
    </row>
    <row r="765" ht="12.75">
      <c r="E765" s="59"/>
    </row>
    <row r="766" ht="12.75">
      <c r="E766" s="59"/>
    </row>
    <row r="767" ht="12.75">
      <c r="E767" s="59"/>
    </row>
    <row r="768" ht="12.75">
      <c r="E768" s="59"/>
    </row>
    <row r="769" ht="12.75">
      <c r="E769" s="59"/>
    </row>
    <row r="770" ht="12.75">
      <c r="E770" s="59"/>
    </row>
    <row r="771" ht="12.75">
      <c r="E771" s="59"/>
    </row>
    <row r="772" ht="12.75">
      <c r="E772" s="59"/>
    </row>
    <row r="773" ht="12.75">
      <c r="E773" s="59"/>
    </row>
    <row r="774" ht="12.75">
      <c r="E774" s="59"/>
    </row>
    <row r="775" ht="12.75">
      <c r="E775" s="59"/>
    </row>
    <row r="776" ht="12.75">
      <c r="E776" s="59"/>
    </row>
    <row r="777" ht="12.75">
      <c r="E777" s="59"/>
    </row>
    <row r="778" ht="12.75">
      <c r="E778" s="59"/>
    </row>
    <row r="779" ht="12.75">
      <c r="E779" s="59"/>
    </row>
    <row r="780" ht="12.75">
      <c r="E780" s="59"/>
    </row>
    <row r="781" ht="12.75">
      <c r="E781" s="59"/>
    </row>
    <row r="782" ht="12.75">
      <c r="E782" s="59"/>
    </row>
    <row r="783" ht="12.75">
      <c r="E783" s="59"/>
    </row>
    <row r="784" ht="12.75">
      <c r="E784" s="59"/>
    </row>
    <row r="785" ht="12.75">
      <c r="E785" s="59"/>
    </row>
    <row r="786" ht="12.75">
      <c r="E786" s="59"/>
    </row>
    <row r="787" ht="12.75">
      <c r="E787" s="59"/>
    </row>
    <row r="788" ht="12.75">
      <c r="E788" s="59"/>
    </row>
    <row r="789" ht="12.75">
      <c r="E789" s="59"/>
    </row>
    <row r="790" ht="12.75">
      <c r="E790" s="59"/>
    </row>
    <row r="791" ht="12.75">
      <c r="E791" s="59"/>
    </row>
    <row r="792" ht="12.75">
      <c r="E792" s="59"/>
    </row>
    <row r="793" ht="12.75">
      <c r="E793" s="59"/>
    </row>
    <row r="794" ht="12.75">
      <c r="E794" s="59"/>
    </row>
    <row r="795" ht="12.75">
      <c r="E795" s="59"/>
    </row>
    <row r="796" ht="12.75">
      <c r="E796" s="59"/>
    </row>
    <row r="797" ht="12.75">
      <c r="E797" s="59"/>
    </row>
    <row r="798" ht="12.75">
      <c r="E798" s="59"/>
    </row>
    <row r="799" ht="12.75">
      <c r="E799" s="59"/>
    </row>
    <row r="800" ht="12.75">
      <c r="E800" s="59"/>
    </row>
    <row r="801" ht="12.75">
      <c r="E801" s="59"/>
    </row>
    <row r="802" ht="12.75">
      <c r="E802" s="59"/>
    </row>
    <row r="803" ht="12.75">
      <c r="E803" s="59"/>
    </row>
    <row r="804" ht="12.75">
      <c r="E804" s="59"/>
    </row>
    <row r="805" ht="12.75">
      <c r="E805" s="59"/>
    </row>
    <row r="806" ht="12.75">
      <c r="E806" s="59"/>
    </row>
    <row r="807" ht="12.75">
      <c r="E807" s="59"/>
    </row>
    <row r="808" ht="12.75">
      <c r="E808" s="59"/>
    </row>
    <row r="809" ht="12.75">
      <c r="E809" s="59"/>
    </row>
    <row r="810" ht="12.75">
      <c r="E810" s="59"/>
    </row>
    <row r="811" ht="12.75">
      <c r="E811" s="59"/>
    </row>
    <row r="812" ht="12.75">
      <c r="E812" s="59"/>
    </row>
    <row r="813" ht="12.75">
      <c r="E813" s="59"/>
    </row>
    <row r="814" ht="12.75">
      <c r="E814" s="59"/>
    </row>
    <row r="815" ht="12.75">
      <c r="E815" s="59"/>
    </row>
    <row r="816" ht="12.75">
      <c r="E816" s="59"/>
    </row>
    <row r="817" ht="12.75">
      <c r="E817" s="59"/>
    </row>
    <row r="818" ht="12.75">
      <c r="E818" s="59"/>
    </row>
    <row r="819" ht="12.75">
      <c r="E819" s="59"/>
    </row>
    <row r="820" ht="12.75">
      <c r="E820" s="59"/>
    </row>
    <row r="821" ht="12.75">
      <c r="E821" s="59"/>
    </row>
    <row r="822" ht="12.75">
      <c r="E822" s="59"/>
    </row>
    <row r="823" ht="12.75">
      <c r="E823" s="59"/>
    </row>
    <row r="824" ht="12.75">
      <c r="E824" s="59"/>
    </row>
    <row r="825" ht="12.75">
      <c r="E825" s="59"/>
    </row>
    <row r="826" ht="12.75">
      <c r="E826" s="59"/>
    </row>
    <row r="827" ht="12.75">
      <c r="E827" s="59"/>
    </row>
    <row r="828" ht="12.75">
      <c r="E828" s="59"/>
    </row>
    <row r="829" ht="12.75">
      <c r="E829" s="59"/>
    </row>
    <row r="830" ht="12.75">
      <c r="E830" s="59"/>
    </row>
    <row r="831" ht="12.75">
      <c r="E831" s="59"/>
    </row>
    <row r="832" ht="12.75">
      <c r="E832" s="59"/>
    </row>
    <row r="833" ht="12.75">
      <c r="E833" s="59"/>
    </row>
    <row r="834" ht="12.75">
      <c r="E834" s="59"/>
    </row>
    <row r="835" ht="12.75">
      <c r="E835" s="59"/>
    </row>
    <row r="836" ht="12.75">
      <c r="E836" s="59"/>
    </row>
    <row r="837" ht="12.75">
      <c r="E837" s="59"/>
    </row>
    <row r="838" ht="12.75">
      <c r="E838" s="59"/>
    </row>
    <row r="839" ht="12.75">
      <c r="E839" s="59"/>
    </row>
    <row r="840" ht="12.75">
      <c r="E840" s="59"/>
    </row>
    <row r="841" ht="12.75">
      <c r="E841" s="59"/>
    </row>
    <row r="842" ht="12.75">
      <c r="E842" s="59"/>
    </row>
    <row r="843" ht="12.75">
      <c r="E843" s="59"/>
    </row>
  </sheetData>
  <printOptions horizontalCentered="1"/>
  <pageMargins left="0.17" right="0.23" top="0.85" bottom="0.5" header="0.5" footer="0.5"/>
  <pageSetup fitToHeight="3" fitToWidth="1" horizontalDpi="300" verticalDpi="300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SheetLayoutView="100" workbookViewId="0" topLeftCell="A1">
      <selection activeCell="D63" sqref="D63"/>
    </sheetView>
  </sheetViews>
  <sheetFormatPr defaultColWidth="9.140625" defaultRowHeight="10.5" customHeight="1"/>
  <cols>
    <col min="1" max="1" width="2.57421875" style="3" customWidth="1"/>
    <col min="2" max="2" width="9.140625" style="3" customWidth="1"/>
    <col min="3" max="3" width="56.00390625" style="3" customWidth="1"/>
    <col min="4" max="4" width="14.57421875" style="40" customWidth="1"/>
    <col min="5" max="5" width="14.421875" style="3" customWidth="1"/>
    <col min="6" max="6" width="1.57421875" style="3" customWidth="1"/>
    <col min="7" max="7" width="4.7109375" style="3" customWidth="1"/>
    <col min="8" max="8" width="12.7109375" style="3" customWidth="1"/>
    <col min="9" max="16384" width="9.140625" style="3" customWidth="1"/>
  </cols>
  <sheetData>
    <row r="1" spans="1:2" ht="14.25" customHeight="1">
      <c r="A1" s="1" t="s">
        <v>0</v>
      </c>
      <c r="B1" s="2"/>
    </row>
    <row r="2" spans="1:2" ht="10.5" customHeight="1">
      <c r="A2" s="1"/>
      <c r="B2" s="2"/>
    </row>
    <row r="3" spans="1:2" ht="15" customHeight="1">
      <c r="A3" s="1" t="s">
        <v>46</v>
      </c>
      <c r="B3" s="2"/>
    </row>
    <row r="4" spans="1:6" ht="15" customHeight="1">
      <c r="A4" s="4" t="s">
        <v>193</v>
      </c>
      <c r="B4" s="5"/>
      <c r="C4" s="6"/>
      <c r="D4" s="76"/>
      <c r="E4" s="6"/>
      <c r="F4" s="7"/>
    </row>
    <row r="5" ht="10.5" customHeight="1">
      <c r="A5" s="8"/>
    </row>
    <row r="6" ht="10.5" customHeight="1">
      <c r="A6" s="9" t="s">
        <v>180</v>
      </c>
    </row>
    <row r="7" ht="10.5" customHeight="1">
      <c r="A7" s="10"/>
    </row>
    <row r="9" spans="4:5" ht="10.5" customHeight="1">
      <c r="D9" s="87" t="s">
        <v>35</v>
      </c>
      <c r="E9" s="11" t="s">
        <v>35</v>
      </c>
    </row>
    <row r="10" spans="4:5" ht="10.5" customHeight="1">
      <c r="D10" s="87" t="s">
        <v>1</v>
      </c>
      <c r="E10" s="11" t="s">
        <v>1</v>
      </c>
    </row>
    <row r="11" spans="4:5" ht="10.5" customHeight="1">
      <c r="D11" s="110" t="s">
        <v>190</v>
      </c>
      <c r="E11" s="69" t="s">
        <v>165</v>
      </c>
    </row>
    <row r="12" spans="4:5" ht="10.5" customHeight="1">
      <c r="D12" s="95" t="s">
        <v>28</v>
      </c>
      <c r="E12" s="13" t="s">
        <v>28</v>
      </c>
    </row>
    <row r="13" spans="4:5" ht="9.75" customHeight="1">
      <c r="D13" s="108"/>
      <c r="E13" s="15"/>
    </row>
    <row r="14" spans="1:5" ht="10.5" customHeight="1" hidden="1">
      <c r="A14" s="3" t="s">
        <v>36</v>
      </c>
      <c r="D14" s="108"/>
      <c r="E14" s="15"/>
    </row>
    <row r="15" spans="1:6" ht="12" customHeight="1" hidden="1">
      <c r="A15" s="3" t="s">
        <v>170</v>
      </c>
      <c r="D15" s="98" t="e">
        <f>'BS1205'!#REF!</f>
        <v>#REF!</v>
      </c>
      <c r="E15" s="16"/>
      <c r="F15" s="16"/>
    </row>
    <row r="16" spans="1:6" ht="10.5" customHeight="1" hidden="1">
      <c r="A16" s="3" t="s">
        <v>13</v>
      </c>
      <c r="D16" s="108"/>
      <c r="E16" s="16"/>
      <c r="F16" s="16"/>
    </row>
    <row r="17" spans="2:6" ht="10.5" customHeight="1" hidden="1">
      <c r="B17" s="3" t="s">
        <v>37</v>
      </c>
      <c r="D17" s="108" t="e">
        <f>'BS1205'!#REF!</f>
        <v>#REF!</v>
      </c>
      <c r="E17" s="16"/>
      <c r="F17" s="16"/>
    </row>
    <row r="18" spans="2:6" ht="10.5" customHeight="1" hidden="1">
      <c r="B18" s="3" t="s">
        <v>68</v>
      </c>
      <c r="D18" s="108" t="e">
        <f>'BS1205'!#REF!</f>
        <v>#REF!</v>
      </c>
      <c r="E18" s="16"/>
      <c r="F18" s="16"/>
    </row>
    <row r="19" spans="2:6" ht="10.5" customHeight="1" hidden="1">
      <c r="B19" s="3" t="s">
        <v>146</v>
      </c>
      <c r="D19" s="108">
        <v>0</v>
      </c>
      <c r="E19" s="16"/>
      <c r="F19" s="16"/>
    </row>
    <row r="20" spans="2:8" ht="10.5" customHeight="1" hidden="1">
      <c r="B20" s="3" t="s">
        <v>53</v>
      </c>
      <c r="D20" s="98">
        <v>38</v>
      </c>
      <c r="E20" s="16"/>
      <c r="F20" s="16"/>
      <c r="H20" s="7"/>
    </row>
    <row r="21" spans="2:8" ht="10.5" customHeight="1" hidden="1">
      <c r="B21" s="3" t="s">
        <v>106</v>
      </c>
      <c r="D21" s="108" t="e">
        <f>'BS1205'!#REF!</f>
        <v>#REF!</v>
      </c>
      <c r="E21" s="16"/>
      <c r="F21" s="16"/>
      <c r="H21" s="7"/>
    </row>
    <row r="22" spans="2:8" ht="5.25" customHeight="1" hidden="1">
      <c r="B22" s="3" t="s">
        <v>69</v>
      </c>
      <c r="D22" s="108" t="e">
        <f>'BS1205'!#REF!</f>
        <v>#REF!</v>
      </c>
      <c r="E22" s="16"/>
      <c r="F22" s="16"/>
      <c r="H22" s="7"/>
    </row>
    <row r="23" spans="2:8" ht="10.5" customHeight="1" hidden="1">
      <c r="B23" s="3" t="s">
        <v>127</v>
      </c>
      <c r="D23" s="108">
        <v>-31.401</v>
      </c>
      <c r="E23" s="16"/>
      <c r="F23" s="16"/>
      <c r="H23" s="7"/>
    </row>
    <row r="24" spans="2:8" ht="10.5" customHeight="1" hidden="1">
      <c r="B24" s="3" t="s">
        <v>135</v>
      </c>
      <c r="D24" s="98">
        <f>-'Income Statement'!F22</f>
        <v>1428</v>
      </c>
      <c r="E24" s="16"/>
      <c r="F24" s="16"/>
      <c r="H24" s="7"/>
    </row>
    <row r="25" spans="2:8" ht="10.5" customHeight="1" hidden="1">
      <c r="B25" s="3" t="s">
        <v>5</v>
      </c>
      <c r="D25" s="98" t="e">
        <f>'BS1205'!#REF!</f>
        <v>#REF!</v>
      </c>
      <c r="E25" s="16"/>
      <c r="F25" s="16"/>
      <c r="H25" s="7"/>
    </row>
    <row r="26" spans="4:8" ht="10.5" customHeight="1" hidden="1">
      <c r="D26" s="108"/>
      <c r="E26" s="16"/>
      <c r="F26" s="16"/>
      <c r="H26" s="17"/>
    </row>
    <row r="27" spans="4:8" ht="9.75" customHeight="1" hidden="1">
      <c r="D27" s="111"/>
      <c r="E27" s="18"/>
      <c r="F27" s="16"/>
      <c r="H27" s="16"/>
    </row>
    <row r="28" spans="1:8" ht="10.5" customHeight="1" hidden="1">
      <c r="A28" s="3" t="s">
        <v>38</v>
      </c>
      <c r="D28" s="98" t="e">
        <f>SUM(D15:D25)</f>
        <v>#REF!</v>
      </c>
      <c r="E28" s="16">
        <f>SUM(E15:E25)</f>
        <v>0</v>
      </c>
      <c r="F28" s="16"/>
      <c r="H28" s="16"/>
    </row>
    <row r="29" spans="4:8" ht="10.5" customHeight="1" hidden="1">
      <c r="D29" s="108"/>
      <c r="E29" s="16"/>
      <c r="F29" s="16"/>
      <c r="H29" s="16"/>
    </row>
    <row r="30" spans="1:8" ht="10.5" customHeight="1" hidden="1">
      <c r="A30" s="3" t="s">
        <v>39</v>
      </c>
      <c r="D30" s="108"/>
      <c r="E30" s="16"/>
      <c r="F30" s="16"/>
      <c r="H30" s="16"/>
    </row>
    <row r="31" spans="2:8" ht="10.5" customHeight="1" hidden="1">
      <c r="B31" s="3" t="s">
        <v>41</v>
      </c>
      <c r="D31" s="98" t="e">
        <f>'BS1205'!#REF!</f>
        <v>#REF!</v>
      </c>
      <c r="E31" s="16"/>
      <c r="F31" s="16"/>
      <c r="H31" s="16"/>
    </row>
    <row r="32" spans="2:8" ht="3" customHeight="1" hidden="1">
      <c r="B32" s="3" t="s">
        <v>42</v>
      </c>
      <c r="D32" s="108" t="e">
        <f>+'BS1205'!#REF!</f>
        <v>#REF!</v>
      </c>
      <c r="E32" s="16"/>
      <c r="F32" s="16"/>
      <c r="H32" s="16"/>
    </row>
    <row r="33" spans="2:8" ht="10.5" customHeight="1" hidden="1">
      <c r="B33" s="3" t="s">
        <v>71</v>
      </c>
      <c r="D33" s="108" t="e">
        <f>'BS1205'!#REF!</f>
        <v>#REF!</v>
      </c>
      <c r="E33" s="16"/>
      <c r="F33" s="16"/>
      <c r="H33" s="16"/>
    </row>
    <row r="34" spans="4:8" ht="10.5" customHeight="1" hidden="1">
      <c r="D34" s="108"/>
      <c r="E34" s="16"/>
      <c r="F34" s="16"/>
      <c r="H34" s="16"/>
    </row>
    <row r="35" spans="1:8" ht="10.5" customHeight="1">
      <c r="A35" s="3" t="s">
        <v>148</v>
      </c>
      <c r="D35" s="109">
        <v>934</v>
      </c>
      <c r="E35" s="17">
        <v>1216</v>
      </c>
      <c r="F35" s="16"/>
      <c r="H35" s="16"/>
    </row>
    <row r="36" spans="4:8" ht="10.5" customHeight="1">
      <c r="D36" s="108"/>
      <c r="E36" s="17"/>
      <c r="F36" s="16"/>
      <c r="H36" s="16"/>
    </row>
    <row r="37" spans="1:8" ht="0.75" customHeight="1" hidden="1">
      <c r="A37" s="3" t="s">
        <v>14</v>
      </c>
      <c r="D37" s="108"/>
      <c r="E37" s="17"/>
      <c r="F37" s="16"/>
      <c r="H37" s="16"/>
    </row>
    <row r="38" spans="2:8" ht="10.5" customHeight="1" hidden="1">
      <c r="B38" s="3" t="s">
        <v>59</v>
      </c>
      <c r="D38" s="98">
        <v>7</v>
      </c>
      <c r="E38" s="17"/>
      <c r="F38" s="16"/>
      <c r="H38" s="16"/>
    </row>
    <row r="39" spans="4:8" ht="10.5" customHeight="1" hidden="1">
      <c r="D39" s="98"/>
      <c r="E39" s="17"/>
      <c r="F39" s="16"/>
      <c r="H39" s="16"/>
    </row>
    <row r="40" spans="2:8" ht="10.5" customHeight="1" hidden="1">
      <c r="B40" s="3" t="s">
        <v>146</v>
      </c>
      <c r="D40" s="98">
        <v>0</v>
      </c>
      <c r="E40" s="17"/>
      <c r="F40" s="16"/>
      <c r="H40" s="16"/>
    </row>
    <row r="41" spans="2:8" ht="10.5" customHeight="1" hidden="1">
      <c r="B41" s="3" t="s">
        <v>67</v>
      </c>
      <c r="D41" s="98">
        <v>0</v>
      </c>
      <c r="E41" s="17"/>
      <c r="F41" s="16"/>
      <c r="H41" s="16"/>
    </row>
    <row r="42" spans="2:8" ht="10.5" customHeight="1" hidden="1">
      <c r="B42" s="3" t="s">
        <v>40</v>
      </c>
      <c r="D42" s="98">
        <v>31</v>
      </c>
      <c r="E42" s="17"/>
      <c r="F42" s="16"/>
      <c r="H42" s="16"/>
    </row>
    <row r="43" spans="4:8" ht="12.75" customHeight="1" hidden="1">
      <c r="D43" s="108"/>
      <c r="E43" s="17"/>
      <c r="F43" s="16"/>
      <c r="H43" s="16"/>
    </row>
    <row r="44" spans="1:8" ht="12" customHeight="1">
      <c r="A44" s="3" t="s">
        <v>168</v>
      </c>
      <c r="D44" s="109">
        <v>38</v>
      </c>
      <c r="E44" s="17">
        <v>-194</v>
      </c>
      <c r="F44" s="16"/>
      <c r="H44" s="16"/>
    </row>
    <row r="45" spans="4:8" ht="10.5" customHeight="1">
      <c r="D45" s="108"/>
      <c r="E45" s="17"/>
      <c r="F45" s="16"/>
      <c r="H45" s="16"/>
    </row>
    <row r="46" spans="1:8" ht="10.5" customHeight="1" hidden="1">
      <c r="A46" s="3" t="s">
        <v>15</v>
      </c>
      <c r="D46" s="108"/>
      <c r="E46" s="17"/>
      <c r="F46" s="16"/>
      <c r="H46" s="16"/>
    </row>
    <row r="47" spans="2:8" ht="12" customHeight="1" hidden="1">
      <c r="B47" s="3" t="s">
        <v>43</v>
      </c>
      <c r="D47" s="98">
        <f>-D24</f>
        <v>-1428</v>
      </c>
      <c r="E47" s="17"/>
      <c r="F47" s="16"/>
      <c r="H47" s="16"/>
    </row>
    <row r="48" spans="2:8" ht="11.25" customHeight="1" hidden="1">
      <c r="B48" s="3" t="s">
        <v>54</v>
      </c>
      <c r="D48" s="98" t="e">
        <f>+'BS1205'!#REF!</f>
        <v>#REF!</v>
      </c>
      <c r="E48" s="17"/>
      <c r="F48" s="16"/>
      <c r="H48" s="16"/>
    </row>
    <row r="49" spans="4:8" ht="12" customHeight="1" hidden="1">
      <c r="D49" s="108"/>
      <c r="E49" s="17"/>
      <c r="F49" s="16"/>
      <c r="H49" s="16"/>
    </row>
    <row r="50" spans="1:8" ht="10.5" customHeight="1">
      <c r="A50" s="3" t="s">
        <v>16</v>
      </c>
      <c r="D50" s="109">
        <v>-2777</v>
      </c>
      <c r="E50" s="17">
        <v>-666</v>
      </c>
      <c r="F50" s="16"/>
      <c r="H50" s="16"/>
    </row>
    <row r="51" spans="4:8" ht="10.5" customHeight="1">
      <c r="D51" s="111"/>
      <c r="E51" s="18"/>
      <c r="F51" s="16"/>
      <c r="H51" s="16"/>
    </row>
    <row r="52" spans="1:8" ht="12.75" customHeight="1">
      <c r="A52" s="3" t="s">
        <v>17</v>
      </c>
      <c r="D52" s="98">
        <f>+D35+D50+D44</f>
        <v>-1805</v>
      </c>
      <c r="E52" s="16">
        <f>+E35+E44+E50</f>
        <v>356</v>
      </c>
      <c r="F52" s="16"/>
      <c r="H52" s="16"/>
    </row>
    <row r="53" spans="4:8" ht="10.5" customHeight="1">
      <c r="D53" s="98"/>
      <c r="E53" s="16"/>
      <c r="F53" s="16"/>
      <c r="H53" s="16"/>
    </row>
    <row r="54" spans="1:8" ht="12" customHeight="1">
      <c r="A54" s="3" t="s">
        <v>160</v>
      </c>
      <c r="D54" s="98">
        <v>2371</v>
      </c>
      <c r="E54" s="16">
        <v>1059</v>
      </c>
      <c r="F54" s="16"/>
      <c r="H54" s="16"/>
    </row>
    <row r="55" spans="4:8" ht="10.5" customHeight="1">
      <c r="D55" s="98"/>
      <c r="E55" s="16"/>
      <c r="F55" s="16"/>
      <c r="H55" s="16"/>
    </row>
    <row r="56" spans="1:8" ht="13.5" customHeight="1" thickBot="1">
      <c r="A56" s="3" t="s">
        <v>161</v>
      </c>
      <c r="D56" s="99">
        <f>+D52+D54</f>
        <v>566</v>
      </c>
      <c r="E56" s="19">
        <f>SUM(E52:E55)</f>
        <v>1415</v>
      </c>
      <c r="F56" s="16"/>
      <c r="H56" s="16"/>
    </row>
    <row r="57" ht="10.5" customHeight="1" thickTop="1">
      <c r="D57" s="108"/>
    </row>
    <row r="58" ht="12.75" customHeight="1">
      <c r="D58" s="108"/>
    </row>
    <row r="59" spans="1:4" ht="12.75" customHeight="1">
      <c r="A59" s="3" t="s">
        <v>181</v>
      </c>
      <c r="D59" s="108"/>
    </row>
    <row r="60" spans="1:4" ht="12.75" customHeight="1">
      <c r="A60" s="3" t="s">
        <v>187</v>
      </c>
      <c r="D60" s="108"/>
    </row>
    <row r="61" spans="1:5" ht="10.5" customHeight="1">
      <c r="A61" s="8" t="s">
        <v>175</v>
      </c>
      <c r="B61" s="8"/>
      <c r="C61" s="8"/>
      <c r="D61" s="77"/>
      <c r="E61" s="8"/>
    </row>
    <row r="62" ht="10.5" customHeight="1">
      <c r="D62" s="108" t="s">
        <v>175</v>
      </c>
    </row>
    <row r="63" ht="10.5" customHeight="1">
      <c r="D63" s="108"/>
    </row>
    <row r="64" ht="10.5" customHeight="1">
      <c r="D64" s="108"/>
    </row>
    <row r="65" ht="10.5" customHeight="1">
      <c r="D65" s="108"/>
    </row>
    <row r="66" ht="10.5" customHeight="1">
      <c r="D66" s="108"/>
    </row>
    <row r="67" ht="10.5" customHeight="1">
      <c r="D67" s="108"/>
    </row>
    <row r="68" ht="10.5" customHeight="1">
      <c r="D68" s="108"/>
    </row>
    <row r="69" ht="10.5" customHeight="1">
      <c r="D69" s="108"/>
    </row>
    <row r="70" ht="10.5" customHeight="1">
      <c r="D70" s="108"/>
    </row>
    <row r="71" ht="10.5" customHeight="1">
      <c r="D71" s="108"/>
    </row>
    <row r="72" ht="10.5" customHeight="1">
      <c r="D72" s="108"/>
    </row>
    <row r="73" ht="10.5" customHeight="1">
      <c r="D73" s="108"/>
    </row>
    <row r="74" ht="10.5" customHeight="1">
      <c r="D74" s="108"/>
    </row>
    <row r="75" ht="10.5" customHeight="1">
      <c r="D75" s="108"/>
    </row>
    <row r="76" ht="10.5" customHeight="1">
      <c r="D76" s="108"/>
    </row>
    <row r="77" ht="10.5" customHeight="1">
      <c r="D77" s="108"/>
    </row>
    <row r="78" ht="10.5" customHeight="1">
      <c r="D78" s="108"/>
    </row>
    <row r="79" ht="10.5" customHeight="1">
      <c r="D79" s="108"/>
    </row>
    <row r="80" ht="10.5" customHeight="1">
      <c r="D80" s="108"/>
    </row>
    <row r="81" ht="10.5" customHeight="1">
      <c r="D81" s="108"/>
    </row>
    <row r="82" ht="10.5" customHeight="1">
      <c r="D82" s="108"/>
    </row>
    <row r="83" ht="10.5" customHeight="1">
      <c r="D83" s="108"/>
    </row>
    <row r="84" ht="10.5" customHeight="1">
      <c r="D84" s="108"/>
    </row>
    <row r="85" ht="10.5" customHeight="1">
      <c r="D85" s="108"/>
    </row>
    <row r="86" ht="10.5" customHeight="1">
      <c r="D86" s="108"/>
    </row>
    <row r="87" ht="10.5" customHeight="1">
      <c r="D87" s="108"/>
    </row>
    <row r="88" ht="10.5" customHeight="1">
      <c r="D88" s="108"/>
    </row>
    <row r="89" ht="10.5" customHeight="1">
      <c r="D89" s="108"/>
    </row>
    <row r="90" ht="10.5" customHeight="1">
      <c r="D90" s="108"/>
    </row>
    <row r="91" ht="10.5" customHeight="1">
      <c r="D91" s="108"/>
    </row>
    <row r="92" ht="10.5" customHeight="1">
      <c r="D92" s="108"/>
    </row>
    <row r="93" ht="10.5" customHeight="1">
      <c r="D93" s="108"/>
    </row>
    <row r="94" ht="10.5" customHeight="1">
      <c r="D94" s="108"/>
    </row>
    <row r="95" ht="10.5" customHeight="1">
      <c r="D95" s="108"/>
    </row>
    <row r="96" ht="10.5" customHeight="1">
      <c r="D96" s="108"/>
    </row>
    <row r="97" ht="10.5" customHeight="1">
      <c r="D97" s="108"/>
    </row>
    <row r="98" ht="10.5" customHeight="1">
      <c r="D98" s="108"/>
    </row>
    <row r="99" ht="10.5" customHeight="1">
      <c r="D99" s="108"/>
    </row>
    <row r="100" ht="10.5" customHeight="1">
      <c r="D100" s="108"/>
    </row>
    <row r="101" ht="10.5" customHeight="1">
      <c r="D101" s="108"/>
    </row>
    <row r="102" ht="10.5" customHeight="1">
      <c r="D102" s="108"/>
    </row>
    <row r="103" ht="10.5" customHeight="1">
      <c r="D103" s="108"/>
    </row>
    <row r="104" ht="10.5" customHeight="1">
      <c r="D104" s="108"/>
    </row>
    <row r="105" ht="10.5" customHeight="1">
      <c r="D105" s="108"/>
    </row>
    <row r="106" ht="10.5" customHeight="1">
      <c r="D106" s="108"/>
    </row>
    <row r="107" ht="10.5" customHeight="1">
      <c r="D107" s="108"/>
    </row>
    <row r="108" ht="10.5" customHeight="1">
      <c r="D108" s="108"/>
    </row>
    <row r="109" ht="10.5" customHeight="1">
      <c r="D109" s="108"/>
    </row>
    <row r="110" ht="10.5" customHeight="1">
      <c r="D110" s="108"/>
    </row>
    <row r="111" ht="10.5" customHeight="1">
      <c r="D111" s="108"/>
    </row>
    <row r="112" ht="10.5" customHeight="1">
      <c r="D112" s="108"/>
    </row>
    <row r="113" ht="10.5" customHeight="1">
      <c r="D113" s="108"/>
    </row>
    <row r="114" ht="10.5" customHeight="1">
      <c r="D114" s="108"/>
    </row>
    <row r="115" ht="10.5" customHeight="1">
      <c r="D115" s="108"/>
    </row>
    <row r="116" ht="10.5" customHeight="1">
      <c r="D116" s="108"/>
    </row>
    <row r="117" ht="10.5" customHeight="1">
      <c r="D117" s="108"/>
    </row>
    <row r="118" ht="10.5" customHeight="1">
      <c r="D118" s="108"/>
    </row>
    <row r="119" ht="10.5" customHeight="1">
      <c r="D119" s="108"/>
    </row>
    <row r="120" ht="10.5" customHeight="1">
      <c r="D120" s="108"/>
    </row>
    <row r="121" ht="10.5" customHeight="1">
      <c r="D121" s="108"/>
    </row>
    <row r="122" ht="10.5" customHeight="1">
      <c r="D122" s="108"/>
    </row>
    <row r="123" ht="10.5" customHeight="1">
      <c r="D123" s="108"/>
    </row>
    <row r="124" ht="10.5" customHeight="1">
      <c r="D124" s="108"/>
    </row>
    <row r="125" ht="10.5" customHeight="1">
      <c r="D125" s="108"/>
    </row>
    <row r="126" ht="10.5" customHeight="1">
      <c r="D126" s="108"/>
    </row>
    <row r="127" ht="10.5" customHeight="1">
      <c r="D127" s="108"/>
    </row>
    <row r="128" ht="10.5" customHeight="1">
      <c r="D128" s="108"/>
    </row>
    <row r="129" ht="10.5" customHeight="1">
      <c r="D129" s="108"/>
    </row>
    <row r="130" ht="10.5" customHeight="1">
      <c r="D130" s="108"/>
    </row>
    <row r="131" ht="10.5" customHeight="1">
      <c r="D131" s="108"/>
    </row>
    <row r="132" ht="10.5" customHeight="1">
      <c r="D132" s="108"/>
    </row>
    <row r="133" ht="10.5" customHeight="1">
      <c r="D133" s="108"/>
    </row>
    <row r="134" ht="10.5" customHeight="1">
      <c r="D134" s="108"/>
    </row>
    <row r="135" ht="10.5" customHeight="1">
      <c r="D135" s="108"/>
    </row>
    <row r="136" ht="10.5" customHeight="1">
      <c r="D136" s="108"/>
    </row>
    <row r="137" ht="10.5" customHeight="1">
      <c r="D137" s="108"/>
    </row>
    <row r="138" ht="10.5" customHeight="1">
      <c r="D138" s="108"/>
    </row>
    <row r="139" ht="10.5" customHeight="1">
      <c r="D139" s="108"/>
    </row>
    <row r="140" ht="10.5" customHeight="1">
      <c r="D140" s="108"/>
    </row>
    <row r="141" ht="10.5" customHeight="1">
      <c r="D141" s="108"/>
    </row>
    <row r="142" ht="10.5" customHeight="1">
      <c r="D142" s="108"/>
    </row>
    <row r="143" ht="10.5" customHeight="1">
      <c r="D143" s="108"/>
    </row>
    <row r="144" ht="10.5" customHeight="1">
      <c r="D144" s="108"/>
    </row>
    <row r="145" ht="10.5" customHeight="1">
      <c r="D145" s="108"/>
    </row>
    <row r="146" ht="10.5" customHeight="1">
      <c r="D146" s="108"/>
    </row>
    <row r="147" ht="10.5" customHeight="1">
      <c r="D147" s="108"/>
    </row>
    <row r="148" ht="10.5" customHeight="1">
      <c r="D148" s="108"/>
    </row>
    <row r="149" ht="10.5" customHeight="1">
      <c r="D149" s="108"/>
    </row>
    <row r="150" ht="10.5" customHeight="1">
      <c r="D150" s="108"/>
    </row>
    <row r="151" ht="10.5" customHeight="1">
      <c r="D151" s="108"/>
    </row>
    <row r="152" ht="10.5" customHeight="1">
      <c r="D152" s="108"/>
    </row>
    <row r="153" ht="10.5" customHeight="1">
      <c r="D153" s="108"/>
    </row>
    <row r="154" ht="10.5" customHeight="1">
      <c r="D154" s="108"/>
    </row>
    <row r="155" ht="10.5" customHeight="1">
      <c r="D155" s="108"/>
    </row>
    <row r="156" ht="10.5" customHeight="1">
      <c r="D156" s="108"/>
    </row>
    <row r="157" ht="10.5" customHeight="1">
      <c r="D157" s="108"/>
    </row>
    <row r="158" ht="10.5" customHeight="1">
      <c r="D158" s="108"/>
    </row>
    <row r="159" ht="10.5" customHeight="1">
      <c r="D159" s="108"/>
    </row>
    <row r="160" ht="10.5" customHeight="1">
      <c r="D160" s="108"/>
    </row>
    <row r="161" ht="10.5" customHeight="1">
      <c r="D161" s="108"/>
    </row>
    <row r="162" ht="10.5" customHeight="1">
      <c r="D162" s="108"/>
    </row>
    <row r="163" ht="10.5" customHeight="1">
      <c r="D163" s="108"/>
    </row>
    <row r="164" ht="10.5" customHeight="1">
      <c r="D164" s="108"/>
    </row>
    <row r="165" ht="10.5" customHeight="1">
      <c r="D165" s="108"/>
    </row>
    <row r="166" ht="10.5" customHeight="1">
      <c r="D166" s="108"/>
    </row>
    <row r="167" ht="10.5" customHeight="1">
      <c r="D167" s="108"/>
    </row>
    <row r="168" ht="10.5" customHeight="1">
      <c r="D168" s="108"/>
    </row>
    <row r="169" ht="10.5" customHeight="1">
      <c r="D169" s="108"/>
    </row>
    <row r="170" ht="10.5" customHeight="1">
      <c r="D170" s="108"/>
    </row>
    <row r="171" ht="10.5" customHeight="1">
      <c r="D171" s="108"/>
    </row>
    <row r="172" ht="10.5" customHeight="1">
      <c r="D172" s="108"/>
    </row>
    <row r="173" ht="10.5" customHeight="1">
      <c r="D173" s="108"/>
    </row>
    <row r="174" ht="10.5" customHeight="1">
      <c r="D174" s="108"/>
    </row>
    <row r="175" ht="10.5" customHeight="1">
      <c r="D175" s="108"/>
    </row>
    <row r="176" ht="10.5" customHeight="1">
      <c r="D176" s="108"/>
    </row>
    <row r="177" ht="10.5" customHeight="1">
      <c r="D177" s="108"/>
    </row>
    <row r="178" ht="10.5" customHeight="1">
      <c r="D178" s="108"/>
    </row>
    <row r="179" ht="10.5" customHeight="1">
      <c r="D179" s="108"/>
    </row>
    <row r="180" ht="10.5" customHeight="1">
      <c r="D180" s="108"/>
    </row>
    <row r="181" ht="10.5" customHeight="1">
      <c r="D181" s="108"/>
    </row>
    <row r="182" ht="10.5" customHeight="1">
      <c r="D182" s="108"/>
    </row>
    <row r="183" ht="10.5" customHeight="1">
      <c r="D183" s="108"/>
    </row>
    <row r="184" ht="10.5" customHeight="1">
      <c r="D184" s="108"/>
    </row>
    <row r="185" ht="10.5" customHeight="1">
      <c r="D185" s="108"/>
    </row>
    <row r="186" ht="10.5" customHeight="1">
      <c r="D186" s="108"/>
    </row>
    <row r="187" ht="10.5" customHeight="1">
      <c r="D187" s="108"/>
    </row>
    <row r="188" ht="10.5" customHeight="1">
      <c r="D188" s="108"/>
    </row>
    <row r="189" ht="10.5" customHeight="1">
      <c r="D189" s="108"/>
    </row>
    <row r="190" ht="10.5" customHeight="1">
      <c r="D190" s="108"/>
    </row>
    <row r="191" ht="10.5" customHeight="1">
      <c r="D191" s="108"/>
    </row>
    <row r="192" ht="10.5" customHeight="1">
      <c r="D192" s="108"/>
    </row>
    <row r="193" ht="10.5" customHeight="1">
      <c r="D193" s="108"/>
    </row>
    <row r="194" ht="10.5" customHeight="1">
      <c r="D194" s="108"/>
    </row>
    <row r="195" ht="10.5" customHeight="1">
      <c r="D195" s="108"/>
    </row>
    <row r="196" ht="10.5" customHeight="1">
      <c r="D196" s="108"/>
    </row>
    <row r="197" ht="10.5" customHeight="1">
      <c r="D197" s="108"/>
    </row>
    <row r="198" ht="10.5" customHeight="1">
      <c r="D198" s="108"/>
    </row>
    <row r="199" ht="10.5" customHeight="1">
      <c r="D199" s="108"/>
    </row>
    <row r="200" ht="10.5" customHeight="1">
      <c r="D200" s="108"/>
    </row>
    <row r="201" ht="10.5" customHeight="1">
      <c r="D201" s="108"/>
    </row>
    <row r="202" ht="10.5" customHeight="1">
      <c r="D202" s="108"/>
    </row>
    <row r="203" ht="10.5" customHeight="1">
      <c r="D203" s="108"/>
    </row>
    <row r="204" ht="10.5" customHeight="1">
      <c r="D204" s="108"/>
    </row>
    <row r="205" ht="10.5" customHeight="1">
      <c r="D205" s="108"/>
    </row>
    <row r="206" ht="10.5" customHeight="1">
      <c r="D206" s="108"/>
    </row>
    <row r="207" ht="10.5" customHeight="1">
      <c r="D207" s="108"/>
    </row>
    <row r="208" ht="10.5" customHeight="1">
      <c r="D208" s="108"/>
    </row>
    <row r="209" ht="10.5" customHeight="1">
      <c r="D209" s="108"/>
    </row>
    <row r="210" ht="10.5" customHeight="1">
      <c r="D210" s="108"/>
    </row>
    <row r="211" ht="10.5" customHeight="1">
      <c r="D211" s="108"/>
    </row>
    <row r="212" ht="10.5" customHeight="1">
      <c r="D212" s="108"/>
    </row>
    <row r="213" ht="10.5" customHeight="1">
      <c r="D213" s="108"/>
    </row>
    <row r="214" ht="10.5" customHeight="1">
      <c r="D214" s="108"/>
    </row>
    <row r="215" ht="10.5" customHeight="1">
      <c r="D215" s="108"/>
    </row>
    <row r="216" ht="10.5" customHeight="1">
      <c r="D216" s="108"/>
    </row>
    <row r="217" ht="10.5" customHeight="1">
      <c r="D217" s="108"/>
    </row>
    <row r="218" ht="10.5" customHeight="1">
      <c r="D218" s="108"/>
    </row>
    <row r="219" ht="10.5" customHeight="1">
      <c r="D219" s="108"/>
    </row>
    <row r="220" ht="10.5" customHeight="1">
      <c r="D220" s="108"/>
    </row>
    <row r="221" ht="10.5" customHeight="1">
      <c r="D221" s="108"/>
    </row>
    <row r="222" ht="10.5" customHeight="1">
      <c r="D222" s="108"/>
    </row>
    <row r="223" ht="10.5" customHeight="1">
      <c r="D223" s="108"/>
    </row>
    <row r="224" ht="10.5" customHeight="1">
      <c r="D224" s="108"/>
    </row>
    <row r="225" ht="10.5" customHeight="1">
      <c r="D225" s="108"/>
    </row>
    <row r="226" ht="10.5" customHeight="1">
      <c r="D226" s="108"/>
    </row>
    <row r="227" ht="10.5" customHeight="1">
      <c r="D227" s="108"/>
    </row>
    <row r="228" ht="10.5" customHeight="1">
      <c r="D228" s="108"/>
    </row>
    <row r="229" ht="10.5" customHeight="1">
      <c r="D229" s="108"/>
    </row>
    <row r="230" ht="10.5" customHeight="1">
      <c r="D230" s="108"/>
    </row>
    <row r="231" ht="10.5" customHeight="1">
      <c r="D231" s="108"/>
    </row>
    <row r="232" ht="10.5" customHeight="1">
      <c r="D232" s="108"/>
    </row>
    <row r="233" ht="10.5" customHeight="1">
      <c r="D233" s="108"/>
    </row>
    <row r="234" ht="10.5" customHeight="1">
      <c r="D234" s="108"/>
    </row>
    <row r="235" ht="10.5" customHeight="1">
      <c r="D235" s="108"/>
    </row>
    <row r="236" ht="10.5" customHeight="1">
      <c r="D236" s="108"/>
    </row>
    <row r="237" ht="10.5" customHeight="1">
      <c r="D237" s="108"/>
    </row>
    <row r="238" ht="10.5" customHeight="1">
      <c r="D238" s="108"/>
    </row>
    <row r="239" ht="10.5" customHeight="1">
      <c r="D239" s="108"/>
    </row>
    <row r="240" ht="10.5" customHeight="1">
      <c r="D240" s="108"/>
    </row>
    <row r="241" ht="10.5" customHeight="1">
      <c r="D241" s="108"/>
    </row>
    <row r="242" ht="10.5" customHeight="1">
      <c r="D242" s="108"/>
    </row>
    <row r="243" ht="10.5" customHeight="1">
      <c r="D243" s="108"/>
    </row>
    <row r="244" ht="10.5" customHeight="1">
      <c r="D244" s="108"/>
    </row>
    <row r="245" ht="10.5" customHeight="1">
      <c r="D245" s="108"/>
    </row>
    <row r="246" ht="10.5" customHeight="1">
      <c r="D246" s="108"/>
    </row>
    <row r="247" ht="10.5" customHeight="1">
      <c r="D247" s="108"/>
    </row>
    <row r="248" ht="10.5" customHeight="1">
      <c r="D248" s="108"/>
    </row>
    <row r="249" ht="10.5" customHeight="1">
      <c r="D249" s="108"/>
    </row>
    <row r="250" ht="10.5" customHeight="1">
      <c r="D250" s="108"/>
    </row>
    <row r="251" ht="10.5" customHeight="1">
      <c r="D251" s="108"/>
    </row>
    <row r="252" ht="10.5" customHeight="1">
      <c r="D252" s="108"/>
    </row>
    <row r="253" ht="10.5" customHeight="1">
      <c r="D253" s="108"/>
    </row>
    <row r="254" ht="10.5" customHeight="1">
      <c r="D254" s="108"/>
    </row>
    <row r="255" ht="10.5" customHeight="1">
      <c r="D255" s="108"/>
    </row>
    <row r="256" ht="10.5" customHeight="1">
      <c r="D256" s="108"/>
    </row>
    <row r="257" ht="10.5" customHeight="1">
      <c r="D257" s="108"/>
    </row>
    <row r="258" ht="10.5" customHeight="1">
      <c r="D258" s="108"/>
    </row>
    <row r="259" ht="10.5" customHeight="1">
      <c r="D259" s="108"/>
    </row>
    <row r="260" ht="10.5" customHeight="1">
      <c r="D260" s="108"/>
    </row>
    <row r="261" ht="10.5" customHeight="1">
      <c r="D261" s="108"/>
    </row>
    <row r="262" ht="10.5" customHeight="1">
      <c r="D262" s="108"/>
    </row>
    <row r="263" ht="10.5" customHeight="1">
      <c r="D263" s="108"/>
    </row>
    <row r="264" ht="10.5" customHeight="1">
      <c r="D264" s="108"/>
    </row>
    <row r="265" ht="10.5" customHeight="1">
      <c r="D265" s="108"/>
    </row>
    <row r="266" ht="10.5" customHeight="1">
      <c r="D266" s="108"/>
    </row>
    <row r="267" ht="10.5" customHeight="1">
      <c r="D267" s="108"/>
    </row>
    <row r="268" ht="10.5" customHeight="1">
      <c r="D268" s="108"/>
    </row>
    <row r="269" ht="10.5" customHeight="1">
      <c r="D269" s="108"/>
    </row>
    <row r="270" ht="10.5" customHeight="1">
      <c r="D270" s="108"/>
    </row>
    <row r="271" ht="10.5" customHeight="1">
      <c r="D271" s="108"/>
    </row>
    <row r="272" ht="10.5" customHeight="1">
      <c r="D272" s="108"/>
    </row>
    <row r="273" ht="10.5" customHeight="1">
      <c r="D273" s="108"/>
    </row>
    <row r="274" ht="10.5" customHeight="1">
      <c r="D274" s="108"/>
    </row>
    <row r="275" ht="10.5" customHeight="1">
      <c r="D275" s="108"/>
    </row>
    <row r="276" ht="10.5" customHeight="1">
      <c r="D276" s="108"/>
    </row>
    <row r="277" ht="10.5" customHeight="1">
      <c r="D277" s="108"/>
    </row>
    <row r="278" ht="10.5" customHeight="1">
      <c r="D278" s="108"/>
    </row>
    <row r="279" ht="10.5" customHeight="1">
      <c r="D279" s="108"/>
    </row>
    <row r="280" ht="10.5" customHeight="1">
      <c r="D280" s="108"/>
    </row>
    <row r="281" ht="10.5" customHeight="1">
      <c r="D281" s="108"/>
    </row>
    <row r="282" ht="10.5" customHeight="1">
      <c r="D282" s="108"/>
    </row>
    <row r="283" ht="10.5" customHeight="1">
      <c r="D283" s="108"/>
    </row>
    <row r="284" ht="10.5" customHeight="1">
      <c r="D284" s="108"/>
    </row>
    <row r="285" ht="10.5" customHeight="1">
      <c r="D285" s="108"/>
    </row>
    <row r="286" ht="10.5" customHeight="1">
      <c r="D286" s="108"/>
    </row>
    <row r="287" ht="10.5" customHeight="1">
      <c r="D287" s="108"/>
    </row>
    <row r="288" ht="10.5" customHeight="1">
      <c r="D288" s="108"/>
    </row>
    <row r="289" ht="10.5" customHeight="1">
      <c r="D289" s="108"/>
    </row>
    <row r="290" ht="10.5" customHeight="1">
      <c r="D290" s="108"/>
    </row>
    <row r="291" ht="10.5" customHeight="1">
      <c r="D291" s="108"/>
    </row>
    <row r="292" ht="10.5" customHeight="1">
      <c r="D292" s="108"/>
    </row>
    <row r="293" ht="10.5" customHeight="1">
      <c r="D293" s="108"/>
    </row>
    <row r="294" ht="10.5" customHeight="1">
      <c r="D294" s="108"/>
    </row>
    <row r="295" ht="10.5" customHeight="1">
      <c r="D295" s="108"/>
    </row>
    <row r="296" ht="10.5" customHeight="1">
      <c r="D296" s="108"/>
    </row>
    <row r="297" ht="10.5" customHeight="1">
      <c r="D297" s="108"/>
    </row>
    <row r="298" ht="10.5" customHeight="1">
      <c r="D298" s="108"/>
    </row>
    <row r="299" ht="10.5" customHeight="1">
      <c r="D299" s="108"/>
    </row>
    <row r="300" ht="10.5" customHeight="1">
      <c r="D300" s="108"/>
    </row>
    <row r="301" ht="10.5" customHeight="1">
      <c r="D301" s="108"/>
    </row>
    <row r="302" ht="10.5" customHeight="1">
      <c r="D302" s="108"/>
    </row>
    <row r="303" ht="10.5" customHeight="1">
      <c r="D303" s="108"/>
    </row>
    <row r="304" ht="10.5" customHeight="1">
      <c r="D304" s="108"/>
    </row>
    <row r="305" ht="10.5" customHeight="1">
      <c r="D305" s="108"/>
    </row>
    <row r="306" ht="10.5" customHeight="1">
      <c r="D306" s="108"/>
    </row>
    <row r="307" ht="10.5" customHeight="1">
      <c r="D307" s="108"/>
    </row>
    <row r="308" ht="10.5" customHeight="1">
      <c r="D308" s="108"/>
    </row>
    <row r="309" ht="10.5" customHeight="1">
      <c r="D309" s="108"/>
    </row>
    <row r="310" ht="10.5" customHeight="1">
      <c r="D310" s="108"/>
    </row>
    <row r="311" ht="10.5" customHeight="1">
      <c r="D311" s="108"/>
    </row>
    <row r="312" ht="10.5" customHeight="1">
      <c r="D312" s="108"/>
    </row>
    <row r="313" ht="10.5" customHeight="1">
      <c r="D313" s="108"/>
    </row>
  </sheetData>
  <printOptions/>
  <pageMargins left="0.75" right="0.75" top="1" bottom="1" header="0.5" footer="0.5"/>
  <pageSetup horizontalDpi="600" verticalDpi="600" orientation="portrait" scale="8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3"/>
  <sheetViews>
    <sheetView zoomScaleSheetLayoutView="100" workbookViewId="0" topLeftCell="A1">
      <selection activeCell="D5" sqref="D5"/>
    </sheetView>
  </sheetViews>
  <sheetFormatPr defaultColWidth="9.140625" defaultRowHeight="12.75"/>
  <cols>
    <col min="1" max="1" width="30.8515625" style="3" customWidth="1"/>
    <col min="2" max="2" width="10.8515625" style="3" customWidth="1"/>
    <col min="3" max="3" width="10.421875" style="3" customWidth="1"/>
    <col min="4" max="4" width="11.140625" style="3" customWidth="1"/>
    <col min="5" max="5" width="11.7109375" style="3" customWidth="1"/>
    <col min="6" max="6" width="12.57421875" style="3" customWidth="1"/>
    <col min="7" max="7" width="10.8515625" style="3" customWidth="1"/>
    <col min="8" max="16384" width="9.140625" style="3" customWidth="1"/>
  </cols>
  <sheetData>
    <row r="2" ht="14.25">
      <c r="A2" s="112" t="s">
        <v>0</v>
      </c>
    </row>
    <row r="3" ht="14.25">
      <c r="A3" s="112"/>
    </row>
    <row r="4" ht="14.25">
      <c r="A4" s="1" t="s">
        <v>47</v>
      </c>
    </row>
    <row r="5" spans="1:7" ht="14.25">
      <c r="A5" s="4" t="s">
        <v>192</v>
      </c>
      <c r="B5" s="6"/>
      <c r="C5" s="6"/>
      <c r="D5" s="6"/>
      <c r="E5" s="6"/>
      <c r="F5" s="6"/>
      <c r="G5" s="6"/>
    </row>
    <row r="6" ht="15">
      <c r="A6" s="8"/>
    </row>
    <row r="7" ht="15">
      <c r="A7" s="8"/>
    </row>
    <row r="8" ht="14.25">
      <c r="A8" s="9" t="s">
        <v>182</v>
      </c>
    </row>
    <row r="9" ht="12.75">
      <c r="A9" s="10"/>
    </row>
    <row r="10" spans="2:11" ht="12.7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0"/>
      <c r="C11" s="60"/>
      <c r="D11" s="115" t="s">
        <v>27</v>
      </c>
      <c r="E11" s="115"/>
      <c r="F11" s="60"/>
      <c r="G11" s="60"/>
      <c r="H11" s="14"/>
      <c r="I11" s="14"/>
      <c r="J11" s="14"/>
      <c r="K11" s="14"/>
    </row>
    <row r="12" spans="2:11" ht="12.75">
      <c r="B12" s="47" t="s">
        <v>20</v>
      </c>
      <c r="C12" s="47" t="s">
        <v>20</v>
      </c>
      <c r="D12" s="47" t="s">
        <v>22</v>
      </c>
      <c r="E12" s="47" t="s">
        <v>23</v>
      </c>
      <c r="F12" s="47" t="s">
        <v>24</v>
      </c>
      <c r="G12" s="47"/>
      <c r="H12" s="14"/>
      <c r="I12" s="14"/>
      <c r="J12" s="14"/>
      <c r="K12" s="14"/>
    </row>
    <row r="13" spans="2:11" ht="12.75">
      <c r="B13" s="47" t="s">
        <v>22</v>
      </c>
      <c r="C13" s="47" t="s">
        <v>21</v>
      </c>
      <c r="D13" s="47" t="s">
        <v>19</v>
      </c>
      <c r="E13" s="47" t="s">
        <v>19</v>
      </c>
      <c r="F13" s="47" t="s">
        <v>25</v>
      </c>
      <c r="G13" s="47" t="s">
        <v>26</v>
      </c>
      <c r="H13" s="14"/>
      <c r="I13" s="14"/>
      <c r="J13" s="14"/>
      <c r="K13" s="14"/>
    </row>
    <row r="14" spans="2:11" ht="12.75">
      <c r="B14" s="61" t="s">
        <v>28</v>
      </c>
      <c r="C14" s="61" t="s">
        <v>28</v>
      </c>
      <c r="D14" s="61" t="s">
        <v>28</v>
      </c>
      <c r="E14" s="61" t="s">
        <v>28</v>
      </c>
      <c r="F14" s="61" t="s">
        <v>28</v>
      </c>
      <c r="G14" s="61" t="s">
        <v>28</v>
      </c>
      <c r="H14" s="14"/>
      <c r="I14" s="14"/>
      <c r="J14" s="14"/>
      <c r="K14" s="14"/>
    </row>
    <row r="15" spans="2:11" ht="12.75">
      <c r="B15" s="26"/>
      <c r="C15" s="26"/>
      <c r="D15" s="26"/>
      <c r="E15" s="26"/>
      <c r="F15" s="26"/>
      <c r="G15" s="26"/>
      <c r="H15" s="14"/>
      <c r="I15" s="14"/>
      <c r="J15" s="14"/>
      <c r="K15" s="14"/>
    </row>
    <row r="16" spans="1:11" ht="12.75" hidden="1">
      <c r="A16" s="24"/>
      <c r="B16" s="26"/>
      <c r="C16" s="26"/>
      <c r="D16" s="26"/>
      <c r="E16" s="26"/>
      <c r="F16" s="26"/>
      <c r="G16" s="26"/>
      <c r="H16" s="14"/>
      <c r="I16" s="14"/>
      <c r="J16" s="14"/>
      <c r="K16" s="14"/>
    </row>
    <row r="17" spans="2:11" ht="12.75">
      <c r="B17" s="26"/>
      <c r="C17" s="26"/>
      <c r="D17" s="26"/>
      <c r="E17" s="26"/>
      <c r="F17" s="26"/>
      <c r="G17" s="26"/>
      <c r="H17" s="14"/>
      <c r="I17" s="14"/>
      <c r="J17" s="14"/>
      <c r="K17" s="14"/>
    </row>
    <row r="18" spans="1:11" s="40" customFormat="1" ht="12.75">
      <c r="A18" s="40" t="s">
        <v>185</v>
      </c>
      <c r="B18" s="100">
        <f>+B25</f>
        <v>67760</v>
      </c>
      <c r="C18" s="100">
        <f>+C25</f>
        <v>55972</v>
      </c>
      <c r="D18" s="100">
        <f>+D25</f>
        <v>585</v>
      </c>
      <c r="E18" s="100">
        <f>+E25</f>
        <v>595</v>
      </c>
      <c r="F18" s="100">
        <v>-146605</v>
      </c>
      <c r="G18" s="100">
        <f>SUM(B18:F18)</f>
        <v>-21693</v>
      </c>
      <c r="H18" s="108"/>
      <c r="I18" s="108"/>
      <c r="J18" s="108"/>
      <c r="K18" s="108"/>
    </row>
    <row r="19" spans="1:11" ht="12.75">
      <c r="A19" s="40"/>
      <c r="B19" s="100"/>
      <c r="C19" s="100"/>
      <c r="D19" s="100"/>
      <c r="E19" s="100"/>
      <c r="F19" s="100"/>
      <c r="G19" s="100"/>
      <c r="H19" s="14"/>
      <c r="I19" s="14"/>
      <c r="J19" s="14"/>
      <c r="K19" s="14"/>
    </row>
    <row r="20" spans="1:11" ht="12.75">
      <c r="A20" s="40" t="s">
        <v>125</v>
      </c>
      <c r="B20" s="98">
        <v>0</v>
      </c>
      <c r="C20" s="98">
        <v>0</v>
      </c>
      <c r="D20" s="98">
        <v>0</v>
      </c>
      <c r="E20" s="98">
        <v>0</v>
      </c>
      <c r="F20" s="98">
        <f>+'Income Statement'!F26</f>
        <v>-2675</v>
      </c>
      <c r="G20" s="100">
        <f>SUM(B20:F20)</f>
        <v>-2675</v>
      </c>
      <c r="H20" s="14"/>
      <c r="I20" s="14"/>
      <c r="J20" s="14"/>
      <c r="K20" s="14"/>
    </row>
    <row r="21" spans="1:11" ht="12.75">
      <c r="A21" s="40"/>
      <c r="B21" s="98"/>
      <c r="C21" s="98"/>
      <c r="D21" s="98"/>
      <c r="E21" s="98"/>
      <c r="F21" s="98"/>
      <c r="G21" s="98"/>
      <c r="H21" s="14"/>
      <c r="I21" s="14"/>
      <c r="J21" s="14"/>
      <c r="K21" s="14"/>
    </row>
    <row r="22" spans="1:11" ht="13.5" thickBot="1">
      <c r="A22" s="40" t="s">
        <v>194</v>
      </c>
      <c r="B22" s="99">
        <f aca="true" t="shared" si="0" ref="B22:G22">+B18+B20</f>
        <v>67760</v>
      </c>
      <c r="C22" s="99">
        <f t="shared" si="0"/>
        <v>55972</v>
      </c>
      <c r="D22" s="99">
        <f t="shared" si="0"/>
        <v>585</v>
      </c>
      <c r="E22" s="99">
        <f t="shared" si="0"/>
        <v>595</v>
      </c>
      <c r="F22" s="99">
        <f t="shared" si="0"/>
        <v>-149280</v>
      </c>
      <c r="G22" s="99">
        <f t="shared" si="0"/>
        <v>-24368</v>
      </c>
      <c r="H22" s="14" t="s">
        <v>175</v>
      </c>
      <c r="I22" s="14"/>
      <c r="J22" s="14"/>
      <c r="K22" s="14"/>
    </row>
    <row r="23" spans="2:11" ht="13.5" thickTop="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2:11" ht="12.75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3" t="s">
        <v>184</v>
      </c>
      <c r="B25" s="14">
        <v>67760</v>
      </c>
      <c r="C25" s="14">
        <v>55972</v>
      </c>
      <c r="D25" s="14">
        <v>585</v>
      </c>
      <c r="E25" s="14">
        <v>595</v>
      </c>
      <c r="F25" s="14">
        <v>-114510</v>
      </c>
      <c r="G25" s="14">
        <f>SUM(B25:F25)</f>
        <v>10402</v>
      </c>
      <c r="H25" s="14"/>
      <c r="I25" s="14"/>
      <c r="J25" s="14"/>
      <c r="K25" s="14"/>
    </row>
    <row r="26" spans="2:11" ht="12.75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3" t="s">
        <v>125</v>
      </c>
      <c r="B27" s="14">
        <v>0</v>
      </c>
      <c r="C27" s="14">
        <v>0</v>
      </c>
      <c r="D27" s="14">
        <v>0</v>
      </c>
      <c r="E27" s="14">
        <v>0</v>
      </c>
      <c r="F27" s="14">
        <v>-7276</v>
      </c>
      <c r="G27" s="14">
        <f>SUM(B27:F27)</f>
        <v>-7276</v>
      </c>
      <c r="H27" s="14"/>
      <c r="I27" s="14"/>
      <c r="J27" s="14"/>
      <c r="K27" s="14"/>
    </row>
    <row r="28" spans="2:11" ht="12.75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3.5" thickBot="1">
      <c r="A29" s="3" t="s">
        <v>195</v>
      </c>
      <c r="B29" s="54">
        <f aca="true" t="shared" si="1" ref="B29:G29">SUM(B25:B27)</f>
        <v>67760</v>
      </c>
      <c r="C29" s="54">
        <f t="shared" si="1"/>
        <v>55972</v>
      </c>
      <c r="D29" s="54">
        <f t="shared" si="1"/>
        <v>585</v>
      </c>
      <c r="E29" s="54">
        <f t="shared" si="1"/>
        <v>595</v>
      </c>
      <c r="F29" s="54">
        <f t="shared" si="1"/>
        <v>-121786</v>
      </c>
      <c r="G29" s="54">
        <f t="shared" si="1"/>
        <v>3126</v>
      </c>
      <c r="H29" s="14"/>
      <c r="I29" s="14"/>
      <c r="J29" s="14"/>
      <c r="K29" s="14"/>
    </row>
    <row r="30" spans="1:11" ht="13.5" thickTop="1">
      <c r="A30" s="3" t="s">
        <v>175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2:11" ht="12.7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3" t="s">
        <v>183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3" t="s">
        <v>186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2.75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2.7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2.75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2.75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2.75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2.7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2.7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2.7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2.7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2.75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2.7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2.7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2.7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2.7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2.7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2.7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2.7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2.75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2.75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2.75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2.75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2.75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2.75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2.7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2.7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2.7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2.7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2.75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2.75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2.75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2.75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12.75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ht="12.75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2.75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2.75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2.75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2.75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2.75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ht="12.75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12.75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12.75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2:11" ht="12.75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12.75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12.75"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12.75"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2:11" ht="12.75"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2:11" ht="12.75"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12.75"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2:11" ht="12.75"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2:11" ht="12.75"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2:11" ht="12.75"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2:11" ht="12.75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12.75"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2:11" ht="12.75"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2:11" ht="12.75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2.75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12.75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2:11" ht="12.75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12.75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2.75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2:11" ht="12.7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2.7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2:11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2:11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2:11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2:11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2:11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2:11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2:11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2:11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2:11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2:11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2:11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2:11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2:11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2:11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2:11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2:11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2:11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2:11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2:11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2:11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2:11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2:11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2:11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2:11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2:11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2:11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2:11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2:11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2:11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2:11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2:11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2:11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2:11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2:11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2:11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2:11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2:11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2:11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2:11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2:11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2:11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2:11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2:11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2:11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2:11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2:11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2:11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2:11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2:11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2:11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2:11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2:11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2:11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2:11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2:11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2:11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2:11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2:11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2:11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2:11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2:11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2:11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2:11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2:11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2:11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2:11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2:11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2:1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2:1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2:11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2:11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2:11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2:11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2:11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2:11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2:11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2:11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2:11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2:11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2:11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2:11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2:11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2:11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2:11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2:11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2:11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2:11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2:11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2:11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2:11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2:11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2:11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2:11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2:11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2:11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2:11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2:11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2:11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2:11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2:11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2:11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2:11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2:11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2:11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2:11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2:11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2:11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2:11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2:11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2:11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2:11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2:11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2:11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2:11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2:11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2:11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2:11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2:11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2:11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2:11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2:1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2:11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2:11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2:11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2:11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2:11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2:11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2:11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2:11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2:11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2:11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2:11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2:11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2:11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2:11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2:1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2:1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2:11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2:11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2:11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2:11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2:11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2:11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2:11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2:11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2:11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2:11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2:11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2:11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2:11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2:11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2:11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2:11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2:11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2:11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2:11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2:11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2:11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2:11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2:11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2:11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2:11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2:11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2:11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2:11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2:11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2:11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2:11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2:11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2:11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2:11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2:11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2:11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2:11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2:11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2:11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2:11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2:11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2:11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2:11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2:11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2:11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2:11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2:11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2:11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2:11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2:11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2:11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2:11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2:11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2:11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2:11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2:11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2:11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2:11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2:11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2:11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2:11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2:11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2:11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2:11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2:11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2:11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2:11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2:11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2:11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2:11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2:11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2:11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2:11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2:11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2:11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2:11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2:11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2:11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2:11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2:11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2:11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2:11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2:11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2:11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2:11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2:11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2:11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2:11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2:11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2:11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2:11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2:11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2:11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2:11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2:11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2:11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2:11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2:11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2:11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2:11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2:11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2:11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2:11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2:11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2:11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2:11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2:11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2:11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2:11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2:11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2:11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2:11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2:11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2:11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2:11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2:11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2:11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2:11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2:11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2:11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2:11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2:11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2:11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2:11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2:11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2:11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2:11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2:11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2:11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2:11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2:11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2:11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2:11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2:11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2:11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2:11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2:11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2:11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2:11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2:11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2:11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2:11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2:11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2:11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2:11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2:11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2:11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2:11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2:11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2:11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2:11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2:11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2:11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2:11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2:11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2:11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2:11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2:11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2:11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2:11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2:11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2:11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2:11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2:11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2:11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2:11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2:11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2:11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2:11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2:11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2:11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2:11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2:11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2:11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2:11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2:11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2:11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2:11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2:11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2:11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2:11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2:11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2:11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2:11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2:11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2:11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2:11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2:11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2:11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2:11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2:11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2:11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2:11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2:11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2:11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2:11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2:11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2:11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2:11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2:11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2:11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2:11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2:11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2:11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2:11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2:11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2:11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2:11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2:11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2:11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2:11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2:11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2:11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2:11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2:11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2:11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2:11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2:11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2:11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</sheetData>
  <mergeCells count="1">
    <mergeCell ref="D11:E11"/>
  </mergeCells>
  <printOptions horizontalCentered="1"/>
  <pageMargins left="0.15" right="0.25" top="0.45" bottom="0.75" header="0.37" footer="0.5"/>
  <pageSetup fitToHeight="1" fitToWidth="1" horizontalDpi="300" verticalDpi="300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AD91"/>
  <sheetViews>
    <sheetView view="pageBreakPreview" zoomScale="70" zoomScaleNormal="90" zoomScaleSheetLayoutView="70" workbookViewId="0" topLeftCell="K14">
      <selection activeCell="R48" sqref="R48"/>
    </sheetView>
  </sheetViews>
  <sheetFormatPr defaultColWidth="9.140625" defaultRowHeight="12.75"/>
  <cols>
    <col min="1" max="1" width="30.8515625" style="20" customWidth="1"/>
    <col min="2" max="2" width="12.8515625" style="62" customWidth="1"/>
    <col min="3" max="5" width="12.140625" style="62" customWidth="1"/>
    <col min="6" max="6" width="9.140625" style="62" customWidth="1"/>
    <col min="7" max="7" width="12.140625" style="62" customWidth="1"/>
    <col min="8" max="9" width="9.140625" style="20" customWidth="1"/>
    <col min="10" max="10" width="29.140625" style="20" customWidth="1"/>
    <col min="11" max="14" width="13.7109375" style="20" customWidth="1"/>
    <col min="15" max="17" width="9.140625" style="20" customWidth="1"/>
    <col min="18" max="18" width="30.140625" style="20" customWidth="1"/>
    <col min="19" max="19" width="15.28125" style="20" customWidth="1"/>
    <col min="20" max="20" width="13.7109375" style="20" customWidth="1"/>
    <col min="21" max="21" width="13.8515625" style="20" customWidth="1"/>
    <col min="22" max="22" width="13.00390625" style="20" customWidth="1"/>
    <col min="23" max="24" width="9.140625" style="20" customWidth="1"/>
    <col min="25" max="25" width="30.421875" style="20" customWidth="1"/>
    <col min="26" max="26" width="13.140625" style="20" customWidth="1"/>
    <col min="27" max="27" width="13.7109375" style="20" customWidth="1"/>
    <col min="28" max="29" width="13.8515625" style="20" customWidth="1"/>
    <col min="30" max="30" width="10.57421875" style="20" customWidth="1"/>
    <col min="31" max="16384" width="9.140625" style="20" customWidth="1"/>
  </cols>
  <sheetData>
    <row r="7" ht="15">
      <c r="E7" s="20"/>
    </row>
    <row r="8" ht="15">
      <c r="E8" s="20"/>
    </row>
    <row r="9" ht="15">
      <c r="E9" s="20"/>
    </row>
    <row r="10" ht="15">
      <c r="E10" s="20"/>
    </row>
    <row r="11" spans="2:13" ht="15">
      <c r="B11" s="62" t="s">
        <v>153</v>
      </c>
      <c r="C11" s="62" t="s">
        <v>154</v>
      </c>
      <c r="D11" s="62" t="s">
        <v>155</v>
      </c>
      <c r="E11" s="20"/>
      <c r="K11" s="62" t="s">
        <v>153</v>
      </c>
      <c r="L11" s="62" t="s">
        <v>154</v>
      </c>
      <c r="M11" s="62" t="s">
        <v>155</v>
      </c>
    </row>
    <row r="12" spans="1:18" ht="15">
      <c r="A12" s="70" t="s">
        <v>150</v>
      </c>
      <c r="E12" s="20"/>
      <c r="J12" s="70" t="s">
        <v>165</v>
      </c>
      <c r="R12" s="70" t="s">
        <v>169</v>
      </c>
    </row>
    <row r="13" spans="2:21" ht="15">
      <c r="B13" s="62" t="s">
        <v>107</v>
      </c>
      <c r="C13" s="62" t="s">
        <v>108</v>
      </c>
      <c r="D13" s="62" t="s">
        <v>109</v>
      </c>
      <c r="E13" s="20"/>
      <c r="G13" s="20"/>
      <c r="K13" s="62" t="s">
        <v>107</v>
      </c>
      <c r="L13" s="62" t="s">
        <v>108</v>
      </c>
      <c r="M13" s="62" t="s">
        <v>109</v>
      </c>
      <c r="S13" s="62" t="s">
        <v>107</v>
      </c>
      <c r="T13" s="62" t="s">
        <v>108</v>
      </c>
      <c r="U13" s="62" t="s">
        <v>109</v>
      </c>
    </row>
    <row r="14" spans="2:22" ht="15">
      <c r="B14" s="62" t="s">
        <v>110</v>
      </c>
      <c r="C14" s="62" t="s">
        <v>156</v>
      </c>
      <c r="D14" s="62" t="s">
        <v>112</v>
      </c>
      <c r="E14" s="62" t="s">
        <v>26</v>
      </c>
      <c r="F14" s="20"/>
      <c r="G14" s="62" t="s">
        <v>113</v>
      </c>
      <c r="K14" s="62" t="s">
        <v>110</v>
      </c>
      <c r="L14" s="62" t="s">
        <v>156</v>
      </c>
      <c r="M14" s="62" t="s">
        <v>112</v>
      </c>
      <c r="N14" s="62" t="s">
        <v>26</v>
      </c>
      <c r="S14" s="62" t="s">
        <v>110</v>
      </c>
      <c r="T14" s="62" t="s">
        <v>156</v>
      </c>
      <c r="U14" s="62" t="s">
        <v>112</v>
      </c>
      <c r="V14" s="62" t="s">
        <v>26</v>
      </c>
    </row>
    <row r="15" spans="2:22" ht="15">
      <c r="B15" s="62" t="s">
        <v>28</v>
      </c>
      <c r="C15" s="62" t="s">
        <v>28</v>
      </c>
      <c r="D15" s="62" t="s">
        <v>28</v>
      </c>
      <c r="E15" s="62" t="s">
        <v>28</v>
      </c>
      <c r="F15" s="20"/>
      <c r="G15" s="62" t="s">
        <v>28</v>
      </c>
      <c r="K15" s="62" t="s">
        <v>28</v>
      </c>
      <c r="L15" s="62" t="s">
        <v>28</v>
      </c>
      <c r="M15" s="62" t="s">
        <v>28</v>
      </c>
      <c r="N15" s="62" t="s">
        <v>28</v>
      </c>
      <c r="S15" s="62" t="s">
        <v>28</v>
      </c>
      <c r="T15" s="62" t="s">
        <v>28</v>
      </c>
      <c r="U15" s="62" t="s">
        <v>28</v>
      </c>
      <c r="V15" s="62" t="s">
        <v>28</v>
      </c>
    </row>
    <row r="16" spans="6:22" ht="15">
      <c r="F16" s="20"/>
      <c r="K16" s="62"/>
      <c r="L16" s="62"/>
      <c r="M16" s="62"/>
      <c r="N16" s="62"/>
      <c r="S16" s="62"/>
      <c r="T16" s="62"/>
      <c r="U16" s="62"/>
      <c r="V16" s="62"/>
    </row>
    <row r="17" spans="1:22" ht="15.75" thickBot="1">
      <c r="A17" s="20" t="s">
        <v>3</v>
      </c>
      <c r="B17" s="63">
        <v>6616</v>
      </c>
      <c r="C17" s="63">
        <v>0</v>
      </c>
      <c r="D17" s="63">
        <v>118</v>
      </c>
      <c r="E17" s="63">
        <f>SUM(B17:D17)</f>
        <v>6734</v>
      </c>
      <c r="F17" s="20"/>
      <c r="G17" s="84">
        <v>0</v>
      </c>
      <c r="J17" s="20" t="s">
        <v>3</v>
      </c>
      <c r="K17" s="63">
        <v>7040</v>
      </c>
      <c r="L17" s="63">
        <v>0</v>
      </c>
      <c r="M17" s="63">
        <v>234</v>
      </c>
      <c r="N17" s="63">
        <f>SUM(K17:M17)</f>
        <v>7274</v>
      </c>
      <c r="R17" s="20" t="s">
        <v>3</v>
      </c>
      <c r="S17" s="63">
        <v>8165</v>
      </c>
      <c r="T17" s="63">
        <v>0</v>
      </c>
      <c r="U17" s="63">
        <v>413</v>
      </c>
      <c r="V17" s="63">
        <f>SUM(S17:U17)</f>
        <v>8578</v>
      </c>
    </row>
    <row r="18" spans="6:22" ht="15.75" thickTop="1">
      <c r="F18" s="20"/>
      <c r="K18" s="62"/>
      <c r="L18" s="62"/>
      <c r="M18" s="62"/>
      <c r="N18" s="62"/>
      <c r="S18" s="62"/>
      <c r="T18" s="62"/>
      <c r="U18" s="62"/>
      <c r="V18" s="62"/>
    </row>
    <row r="19" spans="1:18" ht="15">
      <c r="A19" s="20" t="s">
        <v>114</v>
      </c>
      <c r="B19" s="20"/>
      <c r="C19" s="20"/>
      <c r="D19" s="20"/>
      <c r="E19" s="20"/>
      <c r="F19" s="20"/>
      <c r="G19" s="20"/>
      <c r="J19" s="20" t="s">
        <v>114</v>
      </c>
      <c r="R19" s="20" t="s">
        <v>114</v>
      </c>
    </row>
    <row r="20" spans="1:22" ht="15.75" thickBot="1">
      <c r="A20" s="20" t="s">
        <v>115</v>
      </c>
      <c r="B20" s="63">
        <f>1056-20+121-1461-121</f>
        <v>-425</v>
      </c>
      <c r="C20" s="63">
        <f>'Income Statement'!F21-segmental!B20-segmental!D20</f>
        <v>-820</v>
      </c>
      <c r="D20" s="63">
        <f>-1</f>
        <v>-1</v>
      </c>
      <c r="E20" s="62">
        <f>SUM(B20:D20)</f>
        <v>-1246</v>
      </c>
      <c r="F20" s="20"/>
      <c r="G20" s="84">
        <v>2870</v>
      </c>
      <c r="J20" s="20" t="s">
        <v>128</v>
      </c>
      <c r="K20" s="63">
        <f>-341-1621</f>
        <v>-1962</v>
      </c>
      <c r="L20" s="63">
        <f>-3739-43-139+5</f>
        <v>-3916</v>
      </c>
      <c r="M20" s="63">
        <v>16</v>
      </c>
      <c r="N20" s="62">
        <f>SUM(K20:M20)</f>
        <v>-5862</v>
      </c>
      <c r="R20" s="20" t="s">
        <v>128</v>
      </c>
      <c r="S20" s="63">
        <f>-400-1768</f>
        <v>-2168</v>
      </c>
      <c r="T20" s="63">
        <f>'Income Statement'!F21-segmental!S20-segmental!U20</f>
        <v>904</v>
      </c>
      <c r="U20" s="63">
        <v>18</v>
      </c>
      <c r="V20" s="62">
        <f>SUM(S20:U20)</f>
        <v>-1246</v>
      </c>
    </row>
    <row r="21" spans="7:22" ht="15.75" thickTop="1">
      <c r="G21" s="20"/>
      <c r="K21" s="62"/>
      <c r="L21" s="62"/>
      <c r="M21" s="62"/>
      <c r="N21" s="62"/>
      <c r="S21" s="62"/>
      <c r="T21" s="62"/>
      <c r="U21" s="62"/>
      <c r="V21" s="62"/>
    </row>
    <row r="22" spans="1:22" ht="15">
      <c r="A22" s="20" t="s">
        <v>142</v>
      </c>
      <c r="E22" s="62">
        <f>'Income Statement'!F22</f>
        <v>-1428</v>
      </c>
      <c r="G22" s="20"/>
      <c r="J22" s="20" t="s">
        <v>142</v>
      </c>
      <c r="K22" s="62"/>
      <c r="L22" s="62"/>
      <c r="M22" s="62"/>
      <c r="N22" s="62">
        <v>-1473</v>
      </c>
      <c r="R22" s="20" t="s">
        <v>142</v>
      </c>
      <c r="S22" s="62"/>
      <c r="T22" s="62"/>
      <c r="U22" s="62"/>
      <c r="V22" s="62">
        <f>'Income Statement'!F22</f>
        <v>-1428</v>
      </c>
    </row>
    <row r="23" spans="1:21" ht="15">
      <c r="A23" s="20" t="s">
        <v>116</v>
      </c>
      <c r="E23" s="20"/>
      <c r="G23" s="20"/>
      <c r="J23" s="20" t="s">
        <v>116</v>
      </c>
      <c r="K23" s="62"/>
      <c r="L23" s="62"/>
      <c r="M23" s="62"/>
      <c r="R23" s="20" t="s">
        <v>116</v>
      </c>
      <c r="S23" s="62"/>
      <c r="T23" s="62"/>
      <c r="U23" s="62"/>
    </row>
    <row r="24" spans="1:22" ht="15">
      <c r="A24" s="20" t="s">
        <v>117</v>
      </c>
      <c r="E24" s="62">
        <f>'Income Statement'!F23</f>
        <v>38</v>
      </c>
      <c r="G24" s="20"/>
      <c r="J24" s="20" t="s">
        <v>117</v>
      </c>
      <c r="K24" s="62"/>
      <c r="L24" s="62"/>
      <c r="M24" s="62"/>
      <c r="N24" s="62">
        <v>82</v>
      </c>
      <c r="R24" s="20" t="s">
        <v>117</v>
      </c>
      <c r="S24" s="62"/>
      <c r="T24" s="62"/>
      <c r="U24" s="62"/>
      <c r="V24" s="62">
        <f>'Income Statement'!F23</f>
        <v>38</v>
      </c>
    </row>
    <row r="25" spans="5:22" ht="15">
      <c r="E25" s="64"/>
      <c r="G25" s="20"/>
      <c r="K25" s="62"/>
      <c r="L25" s="62"/>
      <c r="M25" s="62"/>
      <c r="N25" s="64"/>
      <c r="S25" s="62"/>
      <c r="T25" s="62"/>
      <c r="U25" s="62"/>
      <c r="V25" s="64"/>
    </row>
    <row r="26" spans="1:22" ht="15">
      <c r="A26" s="20" t="s">
        <v>118</v>
      </c>
      <c r="E26" s="65">
        <f>SUM(E20:E24)</f>
        <v>-2636</v>
      </c>
      <c r="G26" s="20"/>
      <c r="J26" s="20" t="s">
        <v>118</v>
      </c>
      <c r="K26" s="62"/>
      <c r="L26" s="62"/>
      <c r="M26" s="62"/>
      <c r="N26" s="65">
        <f>SUM(N20:N24)</f>
        <v>-7253</v>
      </c>
      <c r="R26" s="20" t="s">
        <v>118</v>
      </c>
      <c r="S26" s="62"/>
      <c r="T26" s="62"/>
      <c r="U26" s="62"/>
      <c r="V26" s="65">
        <f>SUM(V20:V24)</f>
        <v>-2636</v>
      </c>
    </row>
    <row r="27" spans="1:22" ht="15">
      <c r="A27" s="20" t="s">
        <v>5</v>
      </c>
      <c r="E27" s="62">
        <f>'Income Statement'!F25</f>
        <v>-39</v>
      </c>
      <c r="G27" s="20"/>
      <c r="J27" s="20" t="s">
        <v>5</v>
      </c>
      <c r="K27" s="62"/>
      <c r="L27" s="62"/>
      <c r="M27" s="62"/>
      <c r="N27" s="62">
        <v>-23</v>
      </c>
      <c r="R27" s="20" t="s">
        <v>5</v>
      </c>
      <c r="S27" s="62"/>
      <c r="T27" s="62"/>
      <c r="U27" s="62"/>
      <c r="V27" s="62">
        <f>'Income Statement'!F25</f>
        <v>-39</v>
      </c>
    </row>
    <row r="28" spans="1:22" ht="15.75" thickBot="1">
      <c r="A28" s="20" t="s">
        <v>125</v>
      </c>
      <c r="E28" s="66">
        <f>SUM(E26:E27)</f>
        <v>-2675</v>
      </c>
      <c r="G28" s="20"/>
      <c r="J28" s="20" t="s">
        <v>125</v>
      </c>
      <c r="K28" s="62"/>
      <c r="L28" s="62"/>
      <c r="M28" s="62"/>
      <c r="N28" s="66">
        <f>SUM(N26:N27)</f>
        <v>-7276</v>
      </c>
      <c r="O28" s="20">
        <f>'Income Statement'!F26</f>
        <v>-2675</v>
      </c>
      <c r="P28" s="20">
        <f>N28-O28</f>
        <v>-4601</v>
      </c>
      <c r="R28" s="20" t="s">
        <v>125</v>
      </c>
      <c r="S28" s="62"/>
      <c r="T28" s="62"/>
      <c r="U28" s="62"/>
      <c r="V28" s="66">
        <f>SUM(V26:V27)</f>
        <v>-2675</v>
      </c>
    </row>
    <row r="29" spans="2:7" ht="15.75" thickTop="1">
      <c r="B29" s="20"/>
      <c r="C29" s="20"/>
      <c r="D29" s="20"/>
      <c r="E29" s="20"/>
      <c r="F29" s="20"/>
      <c r="G29" s="20"/>
    </row>
    <row r="32" spans="1:30" ht="15">
      <c r="A32" s="70" t="s">
        <v>123</v>
      </c>
      <c r="J32" s="70" t="s">
        <v>131</v>
      </c>
      <c r="K32" s="62"/>
      <c r="L32" s="62"/>
      <c r="M32" s="62"/>
      <c r="N32" s="62"/>
      <c r="O32" s="62"/>
      <c r="P32" s="62"/>
      <c r="R32" s="70" t="s">
        <v>138</v>
      </c>
      <c r="S32" s="62"/>
      <c r="T32" s="62"/>
      <c r="U32" s="62"/>
      <c r="V32" s="62"/>
      <c r="Y32" s="70" t="s">
        <v>144</v>
      </c>
      <c r="Z32" s="62"/>
      <c r="AA32" s="62"/>
      <c r="AB32" s="62"/>
      <c r="AC32" s="62"/>
      <c r="AD32" s="62"/>
    </row>
    <row r="33" spans="2:30" ht="15">
      <c r="B33" s="62" t="s">
        <v>107</v>
      </c>
      <c r="C33" s="62" t="s">
        <v>108</v>
      </c>
      <c r="D33" s="62" t="s">
        <v>109</v>
      </c>
      <c r="K33" s="62" t="s">
        <v>107</v>
      </c>
      <c r="L33" s="62" t="s">
        <v>108</v>
      </c>
      <c r="M33" s="62" t="s">
        <v>109</v>
      </c>
      <c r="N33" s="62"/>
      <c r="O33" s="62"/>
      <c r="P33" s="62"/>
      <c r="S33" s="62" t="s">
        <v>107</v>
      </c>
      <c r="T33" s="62" t="s">
        <v>108</v>
      </c>
      <c r="U33" s="62" t="s">
        <v>109</v>
      </c>
      <c r="V33" s="62"/>
      <c r="Z33" s="62" t="s">
        <v>107</v>
      </c>
      <c r="AA33" s="62" t="s">
        <v>108</v>
      </c>
      <c r="AB33" s="62" t="s">
        <v>109</v>
      </c>
      <c r="AD33" s="62"/>
    </row>
    <row r="34" spans="2:30" ht="15">
      <c r="B34" s="62" t="s">
        <v>110</v>
      </c>
      <c r="C34" s="62" t="s">
        <v>156</v>
      </c>
      <c r="D34" s="62" t="s">
        <v>112</v>
      </c>
      <c r="E34" s="62" t="s">
        <v>26</v>
      </c>
      <c r="G34" s="62" t="s">
        <v>113</v>
      </c>
      <c r="K34" s="62" t="s">
        <v>110</v>
      </c>
      <c r="L34" s="62" t="s">
        <v>156</v>
      </c>
      <c r="M34" s="62" t="s">
        <v>112</v>
      </c>
      <c r="N34" s="62" t="s">
        <v>26</v>
      </c>
      <c r="O34" s="62"/>
      <c r="P34" s="62" t="s">
        <v>113</v>
      </c>
      <c r="S34" s="62" t="s">
        <v>110</v>
      </c>
      <c r="T34" s="62" t="s">
        <v>111</v>
      </c>
      <c r="U34" s="62" t="s">
        <v>112</v>
      </c>
      <c r="V34" s="62" t="s">
        <v>26</v>
      </c>
      <c r="Z34" s="62" t="s">
        <v>110</v>
      </c>
      <c r="AA34" s="62" t="s">
        <v>111</v>
      </c>
      <c r="AB34" s="62" t="s">
        <v>112</v>
      </c>
      <c r="AC34" s="62" t="s">
        <v>113</v>
      </c>
      <c r="AD34" s="62" t="s">
        <v>26</v>
      </c>
    </row>
    <row r="35" spans="2:30" ht="15">
      <c r="B35" s="62" t="s">
        <v>28</v>
      </c>
      <c r="C35" s="62" t="s">
        <v>28</v>
      </c>
      <c r="D35" s="62" t="s">
        <v>28</v>
      </c>
      <c r="E35" s="62" t="s">
        <v>28</v>
      </c>
      <c r="G35" s="62" t="s">
        <v>28</v>
      </c>
      <c r="K35" s="62" t="s">
        <v>28</v>
      </c>
      <c r="L35" s="62" t="s">
        <v>28</v>
      </c>
      <c r="M35" s="62" t="s">
        <v>28</v>
      </c>
      <c r="N35" s="62" t="s">
        <v>28</v>
      </c>
      <c r="O35" s="62"/>
      <c r="P35" s="62" t="s">
        <v>28</v>
      </c>
      <c r="S35" s="62" t="s">
        <v>28</v>
      </c>
      <c r="T35" s="62" t="s">
        <v>28</v>
      </c>
      <c r="U35" s="62" t="s">
        <v>28</v>
      </c>
      <c r="V35" s="62" t="s">
        <v>28</v>
      </c>
      <c r="Z35" s="62" t="s">
        <v>28</v>
      </c>
      <c r="AA35" s="62" t="s">
        <v>28</v>
      </c>
      <c r="AB35" s="62" t="s">
        <v>28</v>
      </c>
      <c r="AC35" s="62" t="s">
        <v>28</v>
      </c>
      <c r="AD35" s="62" t="s">
        <v>28</v>
      </c>
    </row>
    <row r="36" spans="11:30" ht="15">
      <c r="K36" s="62"/>
      <c r="L36" s="62"/>
      <c r="M36" s="62"/>
      <c r="N36" s="62"/>
      <c r="O36" s="62"/>
      <c r="P36" s="62"/>
      <c r="S36" s="62"/>
      <c r="T36" s="62"/>
      <c r="U36" s="62"/>
      <c r="V36" s="62"/>
      <c r="Z36" s="62"/>
      <c r="AA36" s="62"/>
      <c r="AB36" s="62"/>
      <c r="AC36" s="62"/>
      <c r="AD36" s="62"/>
    </row>
    <row r="37" spans="1:30" ht="15.75" thickBot="1">
      <c r="A37" s="20" t="s">
        <v>3</v>
      </c>
      <c r="B37" s="63">
        <v>1713</v>
      </c>
      <c r="C37" s="63">
        <v>0</v>
      </c>
      <c r="D37" s="63">
        <v>108</v>
      </c>
      <c r="E37" s="63">
        <f>SUM(B37:D37)</f>
        <v>1821</v>
      </c>
      <c r="G37" s="63"/>
      <c r="J37" s="20" t="s">
        <v>3</v>
      </c>
      <c r="K37" s="63">
        <v>3086</v>
      </c>
      <c r="L37" s="63">
        <v>0</v>
      </c>
      <c r="M37" s="63">
        <v>220</v>
      </c>
      <c r="N37" s="63">
        <f>SUM(K37:M37)</f>
        <v>3306</v>
      </c>
      <c r="O37" s="62"/>
      <c r="P37" s="63"/>
      <c r="R37" s="20" t="s">
        <v>3</v>
      </c>
      <c r="S37" s="63">
        <v>5864</v>
      </c>
      <c r="T37" s="63">
        <v>0</v>
      </c>
      <c r="U37" s="63">
        <v>314</v>
      </c>
      <c r="V37" s="63">
        <f>SUM(S37:U37)</f>
        <v>6178</v>
      </c>
      <c r="Y37" s="20" t="s">
        <v>3</v>
      </c>
      <c r="Z37" s="63">
        <v>11066</v>
      </c>
      <c r="AA37" s="63">
        <v>11</v>
      </c>
      <c r="AB37" s="63">
        <v>459</v>
      </c>
      <c r="AC37" s="84">
        <v>0</v>
      </c>
      <c r="AD37" s="63">
        <f>SUM(Z37:AC37)</f>
        <v>11536</v>
      </c>
    </row>
    <row r="38" spans="11:30" ht="15.75" thickTop="1">
      <c r="K38" s="62"/>
      <c r="L38" s="62"/>
      <c r="M38" s="62"/>
      <c r="N38" s="62"/>
      <c r="O38" s="62"/>
      <c r="P38" s="62"/>
      <c r="S38" s="62"/>
      <c r="T38" s="62"/>
      <c r="U38" s="62"/>
      <c r="V38" s="62"/>
      <c r="Z38" s="62"/>
      <c r="AA38" s="62"/>
      <c r="AB38" s="62"/>
      <c r="AC38" s="62"/>
      <c r="AD38" s="62"/>
    </row>
    <row r="39" spans="1:30" ht="15">
      <c r="A39" s="20" t="s">
        <v>114</v>
      </c>
      <c r="J39" s="20" t="s">
        <v>114</v>
      </c>
      <c r="K39" s="62"/>
      <c r="L39" s="62"/>
      <c r="M39" s="62"/>
      <c r="N39" s="62"/>
      <c r="O39" s="62"/>
      <c r="P39" s="62"/>
      <c r="R39" s="20" t="s">
        <v>114</v>
      </c>
      <c r="S39" s="62"/>
      <c r="T39" s="62"/>
      <c r="U39" s="62"/>
      <c r="V39" s="62"/>
      <c r="Y39" s="20" t="s">
        <v>114</v>
      </c>
      <c r="Z39" s="62"/>
      <c r="AA39" s="62"/>
      <c r="AB39" s="62"/>
      <c r="AC39" s="62"/>
      <c r="AD39" s="62"/>
    </row>
    <row r="40" spans="1:18" ht="15.75" thickBot="1">
      <c r="A40" s="20" t="s">
        <v>128</v>
      </c>
      <c r="B40" s="63">
        <f>-102+1</f>
        <v>-101</v>
      </c>
      <c r="C40" s="63">
        <v>-180</v>
      </c>
      <c r="D40" s="63">
        <v>9</v>
      </c>
      <c r="E40" s="62">
        <f>SUM(B40:D40)</f>
        <v>-272</v>
      </c>
      <c r="G40" s="63"/>
      <c r="J40" s="20" t="s">
        <v>128</v>
      </c>
      <c r="K40" s="63">
        <f>-75-1104+1023+5-46+1</f>
        <v>-196</v>
      </c>
      <c r="L40" s="63">
        <f>-458</f>
        <v>-458</v>
      </c>
      <c r="M40" s="63">
        <v>3</v>
      </c>
      <c r="N40" s="62">
        <f>SUM(K40:M40)</f>
        <v>-651</v>
      </c>
      <c r="O40" s="62"/>
      <c r="P40" s="63"/>
      <c r="R40" s="20" t="s">
        <v>115</v>
      </c>
    </row>
    <row r="41" spans="10:30" ht="16.5" thickBot="1" thickTop="1">
      <c r="J41" s="20" t="s">
        <v>167</v>
      </c>
      <c r="K41" s="62"/>
      <c r="L41" s="62"/>
      <c r="M41" s="62"/>
      <c r="N41" s="62"/>
      <c r="O41" s="62"/>
      <c r="P41" s="62"/>
      <c r="R41" s="20" t="s">
        <v>141</v>
      </c>
      <c r="S41" s="63">
        <f>-216-20+4</f>
        <v>-232</v>
      </c>
      <c r="T41" s="63">
        <v>-695</v>
      </c>
      <c r="U41" s="63">
        <v>-86</v>
      </c>
      <c r="V41" s="62">
        <f>SUM(S41:U41)</f>
        <v>-1013</v>
      </c>
      <c r="Y41" s="20" t="s">
        <v>115</v>
      </c>
      <c r="Z41" s="63">
        <f>2210-7600</f>
        <v>-5390</v>
      </c>
      <c r="AA41" s="63">
        <f>-896+5-2875</f>
        <v>-3766</v>
      </c>
      <c r="AB41" s="63">
        <f>-272+2</f>
        <v>-270</v>
      </c>
      <c r="AC41" s="84">
        <v>2870</v>
      </c>
      <c r="AD41" s="62">
        <f>SUM(Z41:AC41)</f>
        <v>-6556</v>
      </c>
    </row>
    <row r="42" spans="11:30" ht="15.75" thickTop="1">
      <c r="K42" s="62"/>
      <c r="L42" s="62"/>
      <c r="M42" s="62"/>
      <c r="N42" s="62"/>
      <c r="O42" s="62"/>
      <c r="P42" s="62"/>
      <c r="S42" s="62"/>
      <c r="T42" s="62"/>
      <c r="U42" s="62"/>
      <c r="V42" s="62"/>
      <c r="Z42" s="62"/>
      <c r="AA42" s="62"/>
      <c r="AB42" s="62"/>
      <c r="AC42" s="62"/>
      <c r="AD42" s="62"/>
    </row>
    <row r="43" spans="1:30" ht="15">
      <c r="A43" s="20" t="s">
        <v>58</v>
      </c>
      <c r="E43" s="62">
        <v>-506</v>
      </c>
      <c r="J43" s="20" t="s">
        <v>58</v>
      </c>
      <c r="K43" s="62"/>
      <c r="L43" s="62"/>
      <c r="M43" s="62"/>
      <c r="N43" s="62">
        <v>-1023</v>
      </c>
      <c r="O43" s="62"/>
      <c r="P43" s="62"/>
      <c r="R43" s="20" t="s">
        <v>62</v>
      </c>
      <c r="S43" s="62"/>
      <c r="T43" s="62"/>
      <c r="U43" s="62"/>
      <c r="V43" s="62">
        <v>50</v>
      </c>
      <c r="Y43" s="20" t="s">
        <v>142</v>
      </c>
      <c r="Z43" s="62"/>
      <c r="AA43" s="62"/>
      <c r="AB43" s="62"/>
      <c r="AC43" s="62"/>
      <c r="AD43" s="62">
        <f>'Income Statement'!F22</f>
        <v>-1428</v>
      </c>
    </row>
    <row r="44" spans="1:29" ht="15">
      <c r="A44" s="20" t="s">
        <v>62</v>
      </c>
      <c r="E44" s="62">
        <v>24</v>
      </c>
      <c r="J44" s="20" t="s">
        <v>62</v>
      </c>
      <c r="K44" s="62"/>
      <c r="L44" s="62"/>
      <c r="M44" s="62"/>
      <c r="N44" s="62">
        <v>46</v>
      </c>
      <c r="O44" s="62"/>
      <c r="P44" s="62"/>
      <c r="R44" s="20" t="s">
        <v>142</v>
      </c>
      <c r="S44" s="62"/>
      <c r="T44" s="62"/>
      <c r="U44" s="62"/>
      <c r="V44" s="62">
        <v>-1499</v>
      </c>
      <c r="Y44" s="20" t="s">
        <v>116</v>
      </c>
      <c r="Z44" s="62"/>
      <c r="AA44" s="62"/>
      <c r="AB44" s="62"/>
      <c r="AC44" s="62"/>
    </row>
    <row r="45" spans="1:30" ht="15">
      <c r="A45" s="20" t="s">
        <v>116</v>
      </c>
      <c r="J45" s="20" t="s">
        <v>136</v>
      </c>
      <c r="K45" s="62"/>
      <c r="L45" s="62"/>
      <c r="M45" s="62"/>
      <c r="O45" s="62"/>
      <c r="P45" s="62"/>
      <c r="R45" s="20" t="s">
        <v>136</v>
      </c>
      <c r="S45" s="62"/>
      <c r="T45" s="62"/>
      <c r="U45" s="62"/>
      <c r="Y45" s="20" t="s">
        <v>117</v>
      </c>
      <c r="Z45" s="62"/>
      <c r="AA45" s="62"/>
      <c r="AB45" s="62"/>
      <c r="AC45" s="62"/>
      <c r="AD45" s="62">
        <v>5</v>
      </c>
    </row>
    <row r="46" spans="1:30" ht="15">
      <c r="A46" s="20" t="s">
        <v>117</v>
      </c>
      <c r="E46" s="62">
        <v>42</v>
      </c>
      <c r="J46" s="20" t="s">
        <v>117</v>
      </c>
      <c r="K46" s="62"/>
      <c r="L46" s="62"/>
      <c r="M46" s="62"/>
      <c r="N46" s="62">
        <v>-76</v>
      </c>
      <c r="O46" s="62"/>
      <c r="P46" s="62"/>
      <c r="R46" s="20" t="s">
        <v>117</v>
      </c>
      <c r="S46" s="62"/>
      <c r="T46" s="62"/>
      <c r="U46" s="62"/>
      <c r="V46" s="62">
        <v>-35</v>
      </c>
      <c r="Z46" s="62"/>
      <c r="AA46" s="62"/>
      <c r="AB46" s="62"/>
      <c r="AC46" s="62"/>
      <c r="AD46" s="64"/>
    </row>
    <row r="47" spans="5:30" ht="15">
      <c r="E47" s="64"/>
      <c r="K47" s="62"/>
      <c r="L47" s="62"/>
      <c r="M47" s="62"/>
      <c r="N47" s="64"/>
      <c r="O47" s="62"/>
      <c r="P47" s="62"/>
      <c r="S47" s="62"/>
      <c r="T47" s="62"/>
      <c r="U47" s="62"/>
      <c r="V47" s="64"/>
      <c r="Y47" s="20" t="s">
        <v>118</v>
      </c>
      <c r="Z47" s="62"/>
      <c r="AA47" s="62"/>
      <c r="AB47" s="62"/>
      <c r="AC47" s="62"/>
      <c r="AD47" s="65">
        <f>SUM(AD41:AD45)</f>
        <v>-7979</v>
      </c>
    </row>
    <row r="48" spans="1:30" ht="15">
      <c r="A48" s="20" t="s">
        <v>118</v>
      </c>
      <c r="E48" s="65">
        <f>SUM(E40:E46)</f>
        <v>-712</v>
      </c>
      <c r="J48" s="20" t="s">
        <v>118</v>
      </c>
      <c r="K48" s="62"/>
      <c r="L48" s="62"/>
      <c r="M48" s="62"/>
      <c r="N48" s="65">
        <f>SUM(N40:N46)</f>
        <v>-1704</v>
      </c>
      <c r="O48" s="62"/>
      <c r="P48" s="62"/>
      <c r="R48" s="20" t="s">
        <v>118</v>
      </c>
      <c r="S48" s="62"/>
      <c r="T48" s="62"/>
      <c r="U48" s="62"/>
      <c r="V48" s="65">
        <f>SUM(V41:V46)</f>
        <v>-2497</v>
      </c>
      <c r="Y48" s="20" t="s">
        <v>5</v>
      </c>
      <c r="Z48" s="62"/>
      <c r="AA48" s="62"/>
      <c r="AB48" s="62"/>
      <c r="AC48" s="62"/>
      <c r="AD48" s="62">
        <f>'Income Statement'!F25</f>
        <v>-39</v>
      </c>
    </row>
    <row r="49" spans="1:30" ht="15.75" thickBot="1">
      <c r="A49" s="20" t="s">
        <v>5</v>
      </c>
      <c r="E49" s="62">
        <v>-18</v>
      </c>
      <c r="J49" s="20" t="s">
        <v>5</v>
      </c>
      <c r="K49" s="62"/>
      <c r="L49" s="62"/>
      <c r="M49" s="62"/>
      <c r="N49" s="62">
        <v>-32</v>
      </c>
      <c r="O49" s="62"/>
      <c r="P49" s="62"/>
      <c r="R49" s="20" t="s">
        <v>5</v>
      </c>
      <c r="S49" s="62"/>
      <c r="T49" s="62"/>
      <c r="U49" s="62"/>
      <c r="V49" s="62">
        <v>-47</v>
      </c>
      <c r="Y49" s="20" t="s">
        <v>120</v>
      </c>
      <c r="Z49" s="62"/>
      <c r="AA49" s="62"/>
      <c r="AB49" s="62"/>
      <c r="AC49" s="62"/>
      <c r="AD49" s="66">
        <f>SUM(AD47:AD48)</f>
        <v>-8018</v>
      </c>
    </row>
    <row r="50" spans="1:22" ht="16.5" thickBot="1" thickTop="1">
      <c r="A50" s="20" t="s">
        <v>137</v>
      </c>
      <c r="E50" s="66">
        <f>SUM(E48:E49)</f>
        <v>-730</v>
      </c>
      <c r="J50" s="20" t="s">
        <v>137</v>
      </c>
      <c r="K50" s="62"/>
      <c r="L50" s="62"/>
      <c r="M50" s="62"/>
      <c r="N50" s="66">
        <f>SUM(N48:N49)</f>
        <v>-1736</v>
      </c>
      <c r="O50" s="62"/>
      <c r="P50" s="62"/>
      <c r="R50" s="20" t="s">
        <v>137</v>
      </c>
      <c r="S50" s="62"/>
      <c r="T50" s="62"/>
      <c r="U50" s="62"/>
      <c r="V50" s="66">
        <f>SUM(V48:V49)</f>
        <v>-2544</v>
      </c>
    </row>
    <row r="51" spans="11:30" ht="15.75" thickTop="1">
      <c r="K51" s="62"/>
      <c r="L51" s="62"/>
      <c r="M51" s="62"/>
      <c r="N51" s="62"/>
      <c r="O51" s="62"/>
      <c r="P51" s="62"/>
      <c r="S51" s="62"/>
      <c r="T51" s="62"/>
      <c r="U51" s="62"/>
      <c r="V51" s="62"/>
      <c r="Z51" s="62"/>
      <c r="AA51" s="62"/>
      <c r="AB51" s="62"/>
      <c r="AC51" s="62"/>
      <c r="AD51" s="62"/>
    </row>
    <row r="52" spans="14:30" ht="15">
      <c r="N52" s="20">
        <f>N50-'Income Statement'!F26</f>
        <v>939</v>
      </c>
      <c r="V52" s="20">
        <f>V50-'Income Statement'!F26</f>
        <v>131</v>
      </c>
      <c r="AD52" s="20">
        <f>AD49-'Income Statement'!S26</f>
        <v>-32216</v>
      </c>
    </row>
    <row r="53" ht="15">
      <c r="A53" s="70" t="s">
        <v>124</v>
      </c>
    </row>
    <row r="54" spans="2:30" ht="15">
      <c r="B54" s="62" t="s">
        <v>107</v>
      </c>
      <c r="C54" s="62" t="s">
        <v>108</v>
      </c>
      <c r="D54" s="62" t="s">
        <v>109</v>
      </c>
      <c r="J54" s="70" t="s">
        <v>65</v>
      </c>
      <c r="K54" s="62"/>
      <c r="L54" s="62"/>
      <c r="M54" s="62"/>
      <c r="N54" s="62"/>
      <c r="R54" s="70" t="s">
        <v>63</v>
      </c>
      <c r="S54" s="62"/>
      <c r="T54" s="62"/>
      <c r="U54" s="62"/>
      <c r="V54" s="62"/>
      <c r="Y54" s="70" t="s">
        <v>101</v>
      </c>
      <c r="Z54" s="62"/>
      <c r="AA54" s="62"/>
      <c r="AB54" s="62"/>
      <c r="AC54" s="62"/>
      <c r="AD54" s="62"/>
    </row>
    <row r="55" spans="2:30" ht="15">
      <c r="B55" s="62" t="s">
        <v>110</v>
      </c>
      <c r="C55" s="62" t="s">
        <v>111</v>
      </c>
      <c r="D55" s="62" t="s">
        <v>112</v>
      </c>
      <c r="E55" s="62" t="s">
        <v>26</v>
      </c>
      <c r="G55" s="62" t="s">
        <v>113</v>
      </c>
      <c r="K55" s="62" t="s">
        <v>107</v>
      </c>
      <c r="L55" s="62" t="s">
        <v>108</v>
      </c>
      <c r="M55" s="62" t="s">
        <v>109</v>
      </c>
      <c r="N55" s="62"/>
      <c r="S55" s="62" t="s">
        <v>107</v>
      </c>
      <c r="T55" s="62" t="s">
        <v>108</v>
      </c>
      <c r="U55" s="62" t="s">
        <v>109</v>
      </c>
      <c r="V55" s="62"/>
      <c r="Z55" s="62" t="s">
        <v>107</v>
      </c>
      <c r="AA55" s="62" t="s">
        <v>108</v>
      </c>
      <c r="AB55" s="62" t="s">
        <v>109</v>
      </c>
      <c r="AC55" s="62"/>
      <c r="AD55" s="62"/>
    </row>
    <row r="56" spans="2:30" ht="15">
      <c r="B56" s="62" t="s">
        <v>28</v>
      </c>
      <c r="C56" s="62" t="s">
        <v>28</v>
      </c>
      <c r="D56" s="62" t="s">
        <v>28</v>
      </c>
      <c r="E56" s="62" t="s">
        <v>28</v>
      </c>
      <c r="G56" s="62" t="s">
        <v>28</v>
      </c>
      <c r="K56" s="62" t="s">
        <v>110</v>
      </c>
      <c r="L56" s="62" t="s">
        <v>111</v>
      </c>
      <c r="M56" s="62" t="s">
        <v>112</v>
      </c>
      <c r="N56" s="62" t="s">
        <v>26</v>
      </c>
      <c r="S56" s="62" t="s">
        <v>110</v>
      </c>
      <c r="T56" s="62" t="s">
        <v>111</v>
      </c>
      <c r="U56" s="62" t="s">
        <v>112</v>
      </c>
      <c r="V56" s="62" t="s">
        <v>26</v>
      </c>
      <c r="Z56" s="62" t="s">
        <v>110</v>
      </c>
      <c r="AA56" s="62" t="s">
        <v>111</v>
      </c>
      <c r="AB56" s="62" t="s">
        <v>112</v>
      </c>
      <c r="AC56" s="62" t="s">
        <v>113</v>
      </c>
      <c r="AD56" s="62" t="s">
        <v>26</v>
      </c>
    </row>
    <row r="57" spans="11:30" ht="15">
      <c r="K57" s="62" t="s">
        <v>28</v>
      </c>
      <c r="L57" s="62" t="s">
        <v>28</v>
      </c>
      <c r="M57" s="62" t="s">
        <v>28</v>
      </c>
      <c r="N57" s="62" t="s">
        <v>28</v>
      </c>
      <c r="S57" s="62" t="s">
        <v>28</v>
      </c>
      <c r="T57" s="62" t="s">
        <v>28</v>
      </c>
      <c r="U57" s="62" t="s">
        <v>28</v>
      </c>
      <c r="V57" s="62" t="s">
        <v>28</v>
      </c>
      <c r="Z57" s="62" t="s">
        <v>28</v>
      </c>
      <c r="AA57" s="62" t="s">
        <v>28</v>
      </c>
      <c r="AB57" s="62" t="s">
        <v>28</v>
      </c>
      <c r="AC57" s="62" t="s">
        <v>28</v>
      </c>
      <c r="AD57" s="62" t="s">
        <v>28</v>
      </c>
    </row>
    <row r="58" spans="1:30" ht="15.75" thickBot="1">
      <c r="A58" s="20" t="s">
        <v>3</v>
      </c>
      <c r="B58" s="63">
        <v>2605</v>
      </c>
      <c r="C58" s="63">
        <v>0</v>
      </c>
      <c r="D58" s="63">
        <v>75</v>
      </c>
      <c r="E58" s="63">
        <f>SUM(B58:D58)</f>
        <v>2680</v>
      </c>
      <c r="G58" s="63">
        <v>0</v>
      </c>
      <c r="K58" s="62"/>
      <c r="L58" s="62"/>
      <c r="M58" s="62"/>
      <c r="N58" s="62"/>
      <c r="S58" s="62"/>
      <c r="T58" s="62"/>
      <c r="U58" s="62"/>
      <c r="V58" s="62"/>
      <c r="Z58" s="62"/>
      <c r="AA58" s="62"/>
      <c r="AB58" s="62"/>
      <c r="AC58" s="62"/>
      <c r="AD58" s="62"/>
    </row>
    <row r="59" spans="10:30" ht="16.5" thickBot="1" thickTop="1">
      <c r="J59" s="20" t="s">
        <v>3</v>
      </c>
      <c r="K59" s="63">
        <v>2968</v>
      </c>
      <c r="L59" s="63">
        <v>0</v>
      </c>
      <c r="M59" s="63">
        <v>252</v>
      </c>
      <c r="N59" s="63">
        <f>SUM(K59:M59)</f>
        <v>3220</v>
      </c>
      <c r="R59" s="20" t="s">
        <v>3</v>
      </c>
      <c r="S59" s="63">
        <v>3765</v>
      </c>
      <c r="T59" s="63">
        <v>0</v>
      </c>
      <c r="U59" s="63">
        <v>325</v>
      </c>
      <c r="V59" s="63">
        <f>SUM(S59:U59)</f>
        <v>4090</v>
      </c>
      <c r="Y59" s="20" t="s">
        <v>3</v>
      </c>
      <c r="Z59" s="63">
        <v>5616</v>
      </c>
      <c r="AA59" s="63">
        <v>470</v>
      </c>
      <c r="AB59" s="63">
        <v>365</v>
      </c>
      <c r="AC59" s="63">
        <v>-446</v>
      </c>
      <c r="AD59" s="63">
        <f>SUM(Z59:AC59)</f>
        <v>6005</v>
      </c>
    </row>
    <row r="60" spans="1:30" ht="15.75" thickTop="1">
      <c r="A60" s="20" t="s">
        <v>114</v>
      </c>
      <c r="K60" s="62"/>
      <c r="L60" s="62"/>
      <c r="M60" s="62"/>
      <c r="N60" s="62"/>
      <c r="S60" s="62"/>
      <c r="T60" s="62"/>
      <c r="U60" s="62"/>
      <c r="V60" s="62"/>
      <c r="Z60" s="62"/>
      <c r="AA60" s="62"/>
      <c r="AB60" s="62"/>
      <c r="AC60" s="62"/>
      <c r="AD60" s="62"/>
    </row>
    <row r="61" spans="1:30" ht="15.75" thickBot="1">
      <c r="A61" s="20" t="s">
        <v>129</v>
      </c>
      <c r="B61" s="63">
        <v>162</v>
      </c>
      <c r="C61" s="63">
        <v>-72</v>
      </c>
      <c r="D61" s="63">
        <v>-79</v>
      </c>
      <c r="E61" s="62">
        <f>SUM(B61:D61)</f>
        <v>11</v>
      </c>
      <c r="G61" s="63">
        <v>0</v>
      </c>
      <c r="J61" s="20" t="s">
        <v>114</v>
      </c>
      <c r="K61" s="62"/>
      <c r="L61" s="62"/>
      <c r="M61" s="62"/>
      <c r="N61" s="62"/>
      <c r="R61" s="20" t="s">
        <v>114</v>
      </c>
      <c r="S61" s="62"/>
      <c r="T61" s="62"/>
      <c r="U61" s="62"/>
      <c r="V61" s="62"/>
      <c r="Y61" s="20" t="s">
        <v>114</v>
      </c>
      <c r="Z61" s="62"/>
      <c r="AA61" s="62"/>
      <c r="AB61" s="62"/>
      <c r="AC61" s="62"/>
      <c r="AD61" s="62"/>
    </row>
    <row r="62" spans="10:25" ht="16.5" thickBot="1" thickTop="1">
      <c r="J62" s="20" t="s">
        <v>115</v>
      </c>
      <c r="K62" s="63">
        <v>-20</v>
      </c>
      <c r="L62" s="63">
        <v>-540</v>
      </c>
      <c r="M62" s="63">
        <v>-109</v>
      </c>
      <c r="N62" s="62">
        <f>SUM(K62:M62)</f>
        <v>-669</v>
      </c>
      <c r="R62" s="20" t="s">
        <v>115</v>
      </c>
      <c r="Y62" s="20" t="s">
        <v>115</v>
      </c>
    </row>
    <row r="63" spans="1:30" ht="16.5" thickBot="1" thickTop="1">
      <c r="A63" s="20" t="s">
        <v>58</v>
      </c>
      <c r="E63" s="62">
        <v>-781</v>
      </c>
      <c r="K63" s="62"/>
      <c r="L63" s="62"/>
      <c r="M63" s="62"/>
      <c r="N63" s="62"/>
      <c r="R63" s="20" t="s">
        <v>141</v>
      </c>
      <c r="S63" s="63">
        <v>-329</v>
      </c>
      <c r="T63" s="63">
        <f>-675-1022</f>
        <v>-1697</v>
      </c>
      <c r="U63" s="63">
        <v>-154</v>
      </c>
      <c r="V63" s="62">
        <f>SUM(S63:U63)</f>
        <v>-2180</v>
      </c>
      <c r="Y63" s="20" t="s">
        <v>141</v>
      </c>
      <c r="Z63" s="63">
        <v>-17937</v>
      </c>
      <c r="AA63" s="63">
        <f>-8969</f>
        <v>-8969</v>
      </c>
      <c r="AB63" s="63">
        <v>-666</v>
      </c>
      <c r="AC63" s="63">
        <v>21794</v>
      </c>
      <c r="AD63" s="62">
        <f>SUM(Z63:AC63)</f>
        <v>-5778</v>
      </c>
    </row>
    <row r="64" spans="11:30" ht="15.75" thickTop="1">
      <c r="K64" s="62"/>
      <c r="L64" s="62"/>
      <c r="M64" s="62"/>
      <c r="N64" s="62"/>
      <c r="S64" s="62"/>
      <c r="T64" s="62"/>
      <c r="U64" s="62"/>
      <c r="V64" s="62"/>
      <c r="Z64" s="62"/>
      <c r="AA64" s="62"/>
      <c r="AB64" s="62"/>
      <c r="AC64" s="62"/>
      <c r="AD64" s="62"/>
    </row>
    <row r="65" spans="1:30" ht="15">
      <c r="A65" s="20" t="s">
        <v>62</v>
      </c>
      <c r="E65" s="62">
        <v>0</v>
      </c>
      <c r="J65" s="20" t="s">
        <v>58</v>
      </c>
      <c r="K65" s="62"/>
      <c r="L65" s="62"/>
      <c r="M65" s="62"/>
      <c r="N65" s="62">
        <v>-1906</v>
      </c>
      <c r="R65" s="77" t="s">
        <v>62</v>
      </c>
      <c r="S65" s="78"/>
      <c r="T65" s="78"/>
      <c r="U65" s="78"/>
      <c r="V65" s="77">
        <v>1022</v>
      </c>
      <c r="Y65" s="77" t="s">
        <v>62</v>
      </c>
      <c r="Z65" s="78"/>
      <c r="AA65" s="78"/>
      <c r="AB65" s="78"/>
      <c r="AC65" s="78"/>
      <c r="AD65" s="77">
        <v>22</v>
      </c>
    </row>
    <row r="66" spans="1:30" ht="15">
      <c r="A66" s="20" t="s">
        <v>116</v>
      </c>
      <c r="K66" s="62"/>
      <c r="L66" s="62"/>
      <c r="M66" s="62"/>
      <c r="N66" s="62"/>
      <c r="R66" s="20" t="s">
        <v>142</v>
      </c>
      <c r="S66" s="62"/>
      <c r="T66" s="62"/>
      <c r="U66" s="62"/>
      <c r="V66" s="62">
        <v>-2666</v>
      </c>
      <c r="Y66" s="20" t="s">
        <v>142</v>
      </c>
      <c r="Z66" s="62"/>
      <c r="AA66" s="62"/>
      <c r="AB66" s="62"/>
      <c r="AC66" s="62"/>
      <c r="AD66" s="62">
        <v>-2993</v>
      </c>
    </row>
    <row r="67" spans="1:29" ht="15">
      <c r="A67" s="20" t="s">
        <v>117</v>
      </c>
      <c r="E67" s="62">
        <v>49</v>
      </c>
      <c r="J67" s="20" t="s">
        <v>116</v>
      </c>
      <c r="K67" s="62"/>
      <c r="L67" s="62"/>
      <c r="M67" s="62"/>
      <c r="R67" s="20" t="s">
        <v>116</v>
      </c>
      <c r="S67" s="62"/>
      <c r="T67" s="62"/>
      <c r="U67" s="62"/>
      <c r="Y67" s="20" t="s">
        <v>116</v>
      </c>
      <c r="Z67" s="62"/>
      <c r="AA67" s="62"/>
      <c r="AB67" s="62"/>
      <c r="AC67" s="62"/>
    </row>
    <row r="68" spans="5:30" ht="15">
      <c r="E68" s="64"/>
      <c r="J68" s="20" t="s">
        <v>117</v>
      </c>
      <c r="K68" s="62"/>
      <c r="L68" s="62"/>
      <c r="M68" s="62"/>
      <c r="N68" s="62">
        <v>99</v>
      </c>
      <c r="R68" s="20" t="s">
        <v>117</v>
      </c>
      <c r="S68" s="62"/>
      <c r="T68" s="62"/>
      <c r="U68" s="62"/>
      <c r="V68" s="62">
        <v>145</v>
      </c>
      <c r="Y68" s="20" t="s">
        <v>117</v>
      </c>
      <c r="Z68" s="62"/>
      <c r="AA68" s="62"/>
      <c r="AB68" s="62"/>
      <c r="AC68" s="62"/>
      <c r="AD68" s="62">
        <v>190</v>
      </c>
    </row>
    <row r="69" spans="1:30" ht="15">
      <c r="A69" s="20" t="s">
        <v>118</v>
      </c>
      <c r="E69" s="65">
        <f>SUM(E61:E67)</f>
        <v>-721</v>
      </c>
      <c r="K69" s="62"/>
      <c r="L69" s="62"/>
      <c r="M69" s="62"/>
      <c r="N69" s="64"/>
      <c r="S69" s="62"/>
      <c r="T69" s="62"/>
      <c r="U69" s="62"/>
      <c r="V69" s="64"/>
      <c r="Z69" s="62"/>
      <c r="AA69" s="62"/>
      <c r="AB69" s="62"/>
      <c r="AC69" s="62"/>
      <c r="AD69" s="64"/>
    </row>
    <row r="70" spans="1:30" ht="15">
      <c r="A70" s="20" t="s">
        <v>5</v>
      </c>
      <c r="E70" s="62">
        <v>-53</v>
      </c>
      <c r="J70" s="20" t="s">
        <v>118</v>
      </c>
      <c r="K70" s="62"/>
      <c r="L70" s="62"/>
      <c r="M70" s="62"/>
      <c r="N70" s="65">
        <f>SUM(N62:N68)</f>
        <v>-2476</v>
      </c>
      <c r="R70" s="20" t="s">
        <v>118</v>
      </c>
      <c r="S70" s="62"/>
      <c r="T70" s="62"/>
      <c r="U70" s="62"/>
      <c r="V70" s="65">
        <f>SUM(V63:V68)</f>
        <v>-3679</v>
      </c>
      <c r="Y70" s="20" t="s">
        <v>118</v>
      </c>
      <c r="Z70" s="62"/>
      <c r="AA70" s="62"/>
      <c r="AB70" s="62"/>
      <c r="AC70" s="62"/>
      <c r="AD70" s="65">
        <f>SUM(AD63:AD68)</f>
        <v>-8559</v>
      </c>
    </row>
    <row r="71" spans="1:30" ht="15.75" thickBot="1">
      <c r="A71" s="20" t="s">
        <v>120</v>
      </c>
      <c r="E71" s="66">
        <f>SUM(E69:E70)</f>
        <v>-774</v>
      </c>
      <c r="J71" s="20" t="s">
        <v>5</v>
      </c>
      <c r="K71" s="62"/>
      <c r="L71" s="62"/>
      <c r="M71" s="62"/>
      <c r="N71" s="62">
        <v>-74</v>
      </c>
      <c r="R71" s="20" t="s">
        <v>5</v>
      </c>
      <c r="S71" s="62"/>
      <c r="T71" s="62"/>
      <c r="U71" s="62"/>
      <c r="V71" s="62">
        <v>-107</v>
      </c>
      <c r="Y71" s="20" t="s">
        <v>5</v>
      </c>
      <c r="Z71" s="62"/>
      <c r="AA71" s="62"/>
      <c r="AB71" s="62"/>
      <c r="AC71" s="62"/>
      <c r="AD71" s="62">
        <v>-129</v>
      </c>
    </row>
    <row r="72" spans="10:30" ht="16.5" thickBot="1" thickTop="1">
      <c r="J72" s="20" t="s">
        <v>125</v>
      </c>
      <c r="K72" s="62"/>
      <c r="L72" s="62"/>
      <c r="M72" s="62"/>
      <c r="N72" s="66">
        <f>SUM(N70:N71)</f>
        <v>-2550</v>
      </c>
      <c r="R72" s="20" t="s">
        <v>125</v>
      </c>
      <c r="S72" s="62"/>
      <c r="T72" s="62"/>
      <c r="U72" s="62"/>
      <c r="V72" s="66">
        <f>SUM(V70:V71)</f>
        <v>-3786</v>
      </c>
      <c r="Y72" s="20" t="s">
        <v>120</v>
      </c>
      <c r="Z72" s="62"/>
      <c r="AA72" s="62"/>
      <c r="AB72" s="62"/>
      <c r="AC72" s="62"/>
      <c r="AD72" s="66">
        <f>SUM(AD70:AD71)</f>
        <v>-8688</v>
      </c>
    </row>
    <row r="73" spans="11:30" ht="15.75" thickTop="1">
      <c r="K73" s="62"/>
      <c r="L73" s="62"/>
      <c r="M73" s="62"/>
      <c r="N73" s="62"/>
      <c r="S73" s="62"/>
      <c r="T73" s="62"/>
      <c r="U73" s="62"/>
      <c r="V73" s="62"/>
      <c r="Z73" s="62"/>
      <c r="AA73" s="62"/>
      <c r="AB73" s="62"/>
      <c r="AC73" s="62"/>
      <c r="AD73" s="62"/>
    </row>
    <row r="74" spans="1:30" ht="15">
      <c r="A74" s="70" t="s">
        <v>101</v>
      </c>
      <c r="N74" s="20">
        <f>N72-'Income Statement'!G26</f>
        <v>4726</v>
      </c>
      <c r="V74" s="20">
        <f>V72-'Income Statement'!G26</f>
        <v>3490</v>
      </c>
      <c r="AD74" s="20">
        <f>AD72-'Income Statement'!T26</f>
        <v>-8688</v>
      </c>
    </row>
    <row r="75" spans="2:30" ht="15">
      <c r="B75" s="62" t="s">
        <v>107</v>
      </c>
      <c r="C75" s="62" t="s">
        <v>108</v>
      </c>
      <c r="D75" s="62" t="s">
        <v>109</v>
      </c>
      <c r="Y75" s="20" t="s">
        <v>62</v>
      </c>
      <c r="Z75" s="62"/>
      <c r="AA75" s="62"/>
      <c r="AB75" s="62"/>
      <c r="AC75" s="62"/>
      <c r="AD75" s="62">
        <v>0</v>
      </c>
    </row>
    <row r="76" spans="2:7" ht="15">
      <c r="B76" s="62" t="s">
        <v>110</v>
      </c>
      <c r="C76" s="62" t="s">
        <v>111</v>
      </c>
      <c r="D76" s="62" t="s">
        <v>112</v>
      </c>
      <c r="E76" s="62" t="s">
        <v>26</v>
      </c>
      <c r="G76" s="62" t="s">
        <v>113</v>
      </c>
    </row>
    <row r="77" spans="2:7" ht="15">
      <c r="B77" s="62" t="s">
        <v>28</v>
      </c>
      <c r="C77" s="62" t="s">
        <v>28</v>
      </c>
      <c r="D77" s="62" t="s">
        <v>28</v>
      </c>
      <c r="E77" s="62" t="s">
        <v>28</v>
      </c>
      <c r="G77" s="62" t="s">
        <v>28</v>
      </c>
    </row>
    <row r="79" spans="1:7" ht="15.75" thickBot="1">
      <c r="A79" s="20" t="s">
        <v>3</v>
      </c>
      <c r="B79" s="63">
        <v>5616</v>
      </c>
      <c r="C79" s="63">
        <v>470</v>
      </c>
      <c r="D79" s="63">
        <v>365</v>
      </c>
      <c r="E79" s="63">
        <f>SUM(B79:G79)</f>
        <v>6491405</v>
      </c>
      <c r="G79" s="63">
        <v>-446</v>
      </c>
    </row>
    <row r="80" ht="15.75" thickTop="1"/>
    <row r="81" ht="15">
      <c r="A81" s="20" t="s">
        <v>114</v>
      </c>
    </row>
    <row r="82" spans="1:7" ht="15.75" thickBot="1">
      <c r="A82" s="20" t="s">
        <v>115</v>
      </c>
      <c r="B82" s="63">
        <f>-15937-2000-1</f>
        <v>-17938</v>
      </c>
      <c r="C82" s="63">
        <v>-8969</v>
      </c>
      <c r="D82" s="63">
        <v>-666</v>
      </c>
      <c r="E82" s="62">
        <f>SUM(B82:G82)</f>
        <v>-6247099</v>
      </c>
      <c r="G82" s="63">
        <v>21794</v>
      </c>
    </row>
    <row r="83" ht="15.75" thickTop="1"/>
    <row r="84" spans="1:5" ht="15">
      <c r="A84" s="20" t="s">
        <v>58</v>
      </c>
      <c r="E84" s="62">
        <v>-2993</v>
      </c>
    </row>
    <row r="85" spans="1:5" ht="15">
      <c r="A85" s="20" t="s">
        <v>62</v>
      </c>
      <c r="E85" s="62">
        <v>22</v>
      </c>
    </row>
    <row r="86" ht="15">
      <c r="A86" s="20" t="s">
        <v>116</v>
      </c>
    </row>
    <row r="87" spans="1:5" ht="15">
      <c r="A87" s="20" t="s">
        <v>117</v>
      </c>
      <c r="E87" s="62">
        <v>190</v>
      </c>
    </row>
    <row r="88" ht="15">
      <c r="E88" s="64"/>
    </row>
    <row r="89" spans="1:5" ht="15">
      <c r="A89" s="20" t="s">
        <v>118</v>
      </c>
      <c r="E89" s="65">
        <f>SUM(E82:E87)</f>
        <v>-6249880</v>
      </c>
    </row>
    <row r="90" spans="1:5" ht="15">
      <c r="A90" s="20" t="s">
        <v>5</v>
      </c>
      <c r="E90" s="62">
        <v>-129</v>
      </c>
    </row>
    <row r="91" spans="1:5" ht="15.75" thickBot="1">
      <c r="A91" s="20" t="s">
        <v>120</v>
      </c>
      <c r="E91" s="66">
        <f>SUM(E89:E90)</f>
        <v>-6250009</v>
      </c>
    </row>
    <row r="92" ht="15.75" thickTop="1"/>
  </sheetData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" sqref="D6"/>
    </sheetView>
  </sheetViews>
  <sheetFormatPr defaultColWidth="9.140625" defaultRowHeight="12.75"/>
  <cols>
    <col min="1" max="16384" width="9.140625" style="3" customWidth="1"/>
  </cols>
  <sheetData>
    <row r="1" spans="2:10" ht="12.75">
      <c r="B1" s="38"/>
      <c r="C1" s="38"/>
      <c r="D1" s="26"/>
      <c r="E1" s="26"/>
      <c r="F1" s="26"/>
      <c r="G1" s="26"/>
      <c r="H1" s="26"/>
      <c r="I1" s="26"/>
      <c r="J1" s="26"/>
    </row>
    <row r="2" spans="2:14" ht="12.75">
      <c r="B2" s="46" t="s">
        <v>99</v>
      </c>
      <c r="C2" s="38"/>
      <c r="D2" s="26"/>
      <c r="E2" s="26"/>
      <c r="F2" s="26" t="s">
        <v>80</v>
      </c>
      <c r="G2" s="26"/>
      <c r="H2" s="26"/>
      <c r="I2" s="26"/>
      <c r="J2" s="26" t="s">
        <v>95</v>
      </c>
      <c r="N2" s="3" t="s">
        <v>94</v>
      </c>
    </row>
    <row r="3" spans="2:10" ht="12.75">
      <c r="B3" s="38"/>
      <c r="C3" s="38"/>
      <c r="D3" s="26"/>
      <c r="E3" s="26"/>
      <c r="F3" s="47" t="s">
        <v>66</v>
      </c>
      <c r="G3" s="26"/>
      <c r="H3" s="26"/>
      <c r="I3" s="26"/>
      <c r="J3" s="48" t="s">
        <v>65</v>
      </c>
    </row>
    <row r="4" spans="2:10" ht="12.75">
      <c r="B4" s="38"/>
      <c r="C4" s="38"/>
      <c r="D4" s="26"/>
      <c r="E4" s="26"/>
      <c r="F4" s="47"/>
      <c r="G4" s="26"/>
      <c r="H4" s="26"/>
      <c r="I4" s="26"/>
      <c r="J4" s="48"/>
    </row>
    <row r="5" spans="2:14" ht="12.75">
      <c r="B5" s="38" t="s">
        <v>91</v>
      </c>
      <c r="C5" s="38"/>
      <c r="D5" s="26"/>
      <c r="E5" s="26"/>
      <c r="F5" s="26">
        <v>1811</v>
      </c>
      <c r="G5" s="26"/>
      <c r="H5" s="26"/>
      <c r="I5" s="26"/>
      <c r="J5" s="26" t="e">
        <f>'BS1205'!#REF!</f>
        <v>#REF!</v>
      </c>
      <c r="N5" s="14">
        <f>F5</f>
        <v>1811</v>
      </c>
    </row>
    <row r="6" spans="2:10" ht="12.75">
      <c r="B6" s="38"/>
      <c r="C6" s="38"/>
      <c r="D6" s="26"/>
      <c r="E6" s="26"/>
      <c r="F6" s="26"/>
      <c r="G6" s="26"/>
      <c r="H6" s="26"/>
      <c r="I6" s="26"/>
      <c r="J6" s="26"/>
    </row>
    <row r="7" spans="2:10" ht="12.75">
      <c r="B7" s="46" t="s">
        <v>81</v>
      </c>
      <c r="C7" s="38"/>
      <c r="D7" s="26"/>
      <c r="E7" s="26"/>
      <c r="F7" s="26"/>
      <c r="G7" s="26"/>
      <c r="H7" s="26"/>
      <c r="I7" s="26"/>
      <c r="J7" s="26"/>
    </row>
    <row r="8" spans="2:14" ht="12.75">
      <c r="B8" s="38" t="s">
        <v>82</v>
      </c>
      <c r="C8" s="38" t="s">
        <v>83</v>
      </c>
      <c r="D8" s="26">
        <v>125</v>
      </c>
      <c r="E8" s="26"/>
      <c r="F8" s="26"/>
      <c r="G8" s="26"/>
      <c r="H8" s="49">
        <f>D8</f>
        <v>125</v>
      </c>
      <c r="I8" s="26"/>
      <c r="J8" s="26"/>
      <c r="L8" s="14">
        <f>D8-H8</f>
        <v>0</v>
      </c>
      <c r="M8" s="14">
        <f aca="true" t="shared" si="0" ref="M8:M26">E8-I8</f>
        <v>0</v>
      </c>
      <c r="N8" s="14">
        <f aca="true" t="shared" si="1" ref="N8:N26">F8-J8</f>
        <v>0</v>
      </c>
    </row>
    <row r="9" spans="2:14" ht="12.75">
      <c r="B9" s="38"/>
      <c r="C9" s="38" t="s">
        <v>92</v>
      </c>
      <c r="D9" s="26">
        <v>-125</v>
      </c>
      <c r="E9" s="26"/>
      <c r="F9" s="26"/>
      <c r="G9" s="26"/>
      <c r="H9" s="49">
        <f>D9</f>
        <v>-125</v>
      </c>
      <c r="I9" s="26"/>
      <c r="J9" s="26"/>
      <c r="L9" s="14">
        <f aca="true" t="shared" si="2" ref="L9:L26">D9-H9</f>
        <v>0</v>
      </c>
      <c r="M9" s="14">
        <f t="shared" si="0"/>
        <v>0</v>
      </c>
      <c r="N9" s="14">
        <f t="shared" si="1"/>
        <v>0</v>
      </c>
    </row>
    <row r="10" spans="2:14" ht="12.75">
      <c r="B10" s="38"/>
      <c r="C10" s="38"/>
      <c r="D10" s="50"/>
      <c r="E10" s="26">
        <f>-SUM(D8:D10)</f>
        <v>0</v>
      </c>
      <c r="F10" s="26"/>
      <c r="G10" s="26"/>
      <c r="H10" s="49">
        <f>D10</f>
        <v>0</v>
      </c>
      <c r="I10" s="51">
        <f>-SUM(H8:H10)</f>
        <v>0</v>
      </c>
      <c r="J10" s="26"/>
      <c r="L10" s="14">
        <f t="shared" si="2"/>
        <v>0</v>
      </c>
      <c r="M10" s="14">
        <f t="shared" si="0"/>
        <v>0</v>
      </c>
      <c r="N10" s="14">
        <f t="shared" si="1"/>
        <v>0</v>
      </c>
    </row>
    <row r="11" spans="2:14" ht="12.75">
      <c r="B11" s="38" t="s">
        <v>70</v>
      </c>
      <c r="C11" s="38"/>
      <c r="D11" s="26"/>
      <c r="E11" s="50">
        <v>32</v>
      </c>
      <c r="F11" s="51">
        <f>E10+E11</f>
        <v>32</v>
      </c>
      <c r="G11" s="26"/>
      <c r="H11" s="26"/>
      <c r="I11" s="50"/>
      <c r="J11" s="26">
        <f>I10+I11</f>
        <v>0</v>
      </c>
      <c r="L11" s="14">
        <f t="shared" si="2"/>
        <v>0</v>
      </c>
      <c r="M11" s="14">
        <f t="shared" si="0"/>
        <v>32</v>
      </c>
      <c r="N11" s="14">
        <f t="shared" si="1"/>
        <v>32</v>
      </c>
    </row>
    <row r="12" spans="2:14" ht="12.75">
      <c r="B12" s="38"/>
      <c r="C12" s="38"/>
      <c r="D12" s="26"/>
      <c r="E12" s="26"/>
      <c r="F12" s="26"/>
      <c r="G12" s="26"/>
      <c r="H12" s="26"/>
      <c r="I12" s="26"/>
      <c r="J12" s="26"/>
      <c r="L12" s="14">
        <f t="shared" si="2"/>
        <v>0</v>
      </c>
      <c r="M12" s="14">
        <f t="shared" si="0"/>
        <v>0</v>
      </c>
      <c r="N12" s="14">
        <f t="shared" si="1"/>
        <v>0</v>
      </c>
    </row>
    <row r="13" spans="2:14" ht="12.75">
      <c r="B13" s="46" t="s">
        <v>84</v>
      </c>
      <c r="C13" s="38"/>
      <c r="D13" s="26"/>
      <c r="E13" s="26"/>
      <c r="F13" s="26"/>
      <c r="G13" s="26"/>
      <c r="H13" s="26"/>
      <c r="I13" s="26"/>
      <c r="J13" s="26"/>
      <c r="L13" s="14">
        <f t="shared" si="2"/>
        <v>0</v>
      </c>
      <c r="M13" s="14">
        <f t="shared" si="0"/>
        <v>0</v>
      </c>
      <c r="N13" s="14">
        <f t="shared" si="1"/>
        <v>0</v>
      </c>
    </row>
    <row r="14" spans="2:16" ht="12.75">
      <c r="B14" s="38" t="s">
        <v>82</v>
      </c>
      <c r="C14" s="52" t="s">
        <v>86</v>
      </c>
      <c r="D14" s="26"/>
      <c r="E14" s="26">
        <v>-5</v>
      </c>
      <c r="F14" s="51">
        <f>E14</f>
        <v>-5</v>
      </c>
      <c r="G14" s="26"/>
      <c r="H14" s="26"/>
      <c r="I14" s="51">
        <v>-5</v>
      </c>
      <c r="J14" s="26">
        <f>I14</f>
        <v>-5</v>
      </c>
      <c r="L14" s="14">
        <f t="shared" si="2"/>
        <v>0</v>
      </c>
      <c r="M14" s="14">
        <f t="shared" si="0"/>
        <v>0</v>
      </c>
      <c r="N14" s="14">
        <f t="shared" si="1"/>
        <v>0</v>
      </c>
      <c r="P14" s="14"/>
    </row>
    <row r="15" spans="2:14" ht="12.75">
      <c r="B15" s="38"/>
      <c r="C15" s="38"/>
      <c r="D15" s="26"/>
      <c r="E15" s="26"/>
      <c r="F15" s="26"/>
      <c r="G15" s="26"/>
      <c r="H15" s="26"/>
      <c r="I15" s="26"/>
      <c r="J15" s="26"/>
      <c r="L15" s="14">
        <f t="shared" si="2"/>
        <v>0</v>
      </c>
      <c r="M15" s="14">
        <f t="shared" si="0"/>
        <v>0</v>
      </c>
      <c r="N15" s="14">
        <f t="shared" si="1"/>
        <v>0</v>
      </c>
    </row>
    <row r="16" spans="2:15" ht="12.75">
      <c r="B16" s="38" t="s">
        <v>70</v>
      </c>
      <c r="C16" s="38"/>
      <c r="D16" s="26"/>
      <c r="E16" s="26"/>
      <c r="F16" s="26"/>
      <c r="G16" s="26"/>
      <c r="H16" s="26"/>
      <c r="I16" s="26"/>
      <c r="J16" s="26"/>
      <c r="L16" s="14">
        <f t="shared" si="2"/>
        <v>0</v>
      </c>
      <c r="M16" s="14">
        <f t="shared" si="0"/>
        <v>0</v>
      </c>
      <c r="N16" s="14">
        <f t="shared" si="1"/>
        <v>0</v>
      </c>
      <c r="O16" s="31"/>
    </row>
    <row r="17" spans="2:14" ht="12.75">
      <c r="B17" s="38"/>
      <c r="C17" s="38"/>
      <c r="D17" s="26"/>
      <c r="E17" s="26"/>
      <c r="F17" s="26"/>
      <c r="G17" s="26"/>
      <c r="H17" s="26"/>
      <c r="I17" s="26"/>
      <c r="J17" s="26"/>
      <c r="L17" s="14">
        <f t="shared" si="2"/>
        <v>0</v>
      </c>
      <c r="M17" s="14">
        <f t="shared" si="0"/>
        <v>0</v>
      </c>
      <c r="N17" s="14">
        <f t="shared" si="1"/>
        <v>0</v>
      </c>
    </row>
    <row r="18" spans="2:14" ht="12.75">
      <c r="B18" s="46" t="s">
        <v>85</v>
      </c>
      <c r="C18" s="38"/>
      <c r="D18" s="26"/>
      <c r="E18" s="26"/>
      <c r="F18" s="26"/>
      <c r="G18" s="26"/>
      <c r="H18" s="26"/>
      <c r="I18" s="26"/>
      <c r="J18" s="26"/>
      <c r="L18" s="14">
        <f t="shared" si="2"/>
        <v>0</v>
      </c>
      <c r="M18" s="14">
        <f t="shared" si="0"/>
        <v>0</v>
      </c>
      <c r="N18" s="14">
        <f t="shared" si="1"/>
        <v>0</v>
      </c>
    </row>
    <row r="19" spans="2:14" ht="12.75">
      <c r="B19" s="38" t="s">
        <v>82</v>
      </c>
      <c r="C19" s="52" t="s">
        <v>86</v>
      </c>
      <c r="D19" s="26">
        <f>10+64</f>
        <v>74</v>
      </c>
      <c r="E19" s="26"/>
      <c r="F19" s="26"/>
      <c r="G19" s="26"/>
      <c r="H19" s="49">
        <f>D19</f>
        <v>74</v>
      </c>
      <c r="I19" s="26"/>
      <c r="J19" s="26"/>
      <c r="L19" s="14">
        <f t="shared" si="2"/>
        <v>0</v>
      </c>
      <c r="M19" s="14">
        <f t="shared" si="0"/>
        <v>0</v>
      </c>
      <c r="N19" s="14">
        <f t="shared" si="1"/>
        <v>0</v>
      </c>
    </row>
    <row r="20" spans="2:14" ht="12.75">
      <c r="B20" s="38"/>
      <c r="C20" s="52" t="s">
        <v>87</v>
      </c>
      <c r="D20" s="50">
        <f>64*2</f>
        <v>128</v>
      </c>
      <c r="E20" s="26">
        <f>-SUM(D19:D20)</f>
        <v>-202</v>
      </c>
      <c r="F20" s="26"/>
      <c r="G20" s="26"/>
      <c r="H20" s="49">
        <f>D20</f>
        <v>128</v>
      </c>
      <c r="I20" s="51">
        <f>-SUM(H19:H20)</f>
        <v>-202</v>
      </c>
      <c r="J20" s="26"/>
      <c r="L20" s="14">
        <f t="shared" si="2"/>
        <v>0</v>
      </c>
      <c r="M20" s="14">
        <f t="shared" si="0"/>
        <v>0</v>
      </c>
      <c r="N20" s="14">
        <f t="shared" si="1"/>
        <v>0</v>
      </c>
    </row>
    <row r="21" spans="2:14" ht="12.75">
      <c r="B21" s="38" t="s">
        <v>70</v>
      </c>
      <c r="C21" s="38"/>
      <c r="D21" s="26"/>
      <c r="E21" s="50">
        <v>5</v>
      </c>
      <c r="F21" s="51">
        <f>SUM(E20:E21)</f>
        <v>-197</v>
      </c>
      <c r="G21" s="26"/>
      <c r="H21" s="26"/>
      <c r="I21" s="50"/>
      <c r="J21" s="26">
        <f>SUM(I20:I21)</f>
        <v>-202</v>
      </c>
      <c r="L21" s="14">
        <f t="shared" si="2"/>
        <v>0</v>
      </c>
      <c r="M21" s="14">
        <f t="shared" si="0"/>
        <v>5</v>
      </c>
      <c r="N21" s="14">
        <f t="shared" si="1"/>
        <v>5</v>
      </c>
    </row>
    <row r="22" spans="2:14" ht="12.75">
      <c r="B22" s="38"/>
      <c r="C22" s="38"/>
      <c r="D22" s="26"/>
      <c r="E22" s="26"/>
      <c r="F22" s="26"/>
      <c r="G22" s="26"/>
      <c r="H22" s="26"/>
      <c r="I22" s="26"/>
      <c r="J22" s="26"/>
      <c r="L22" s="14">
        <f t="shared" si="2"/>
        <v>0</v>
      </c>
      <c r="M22" s="14">
        <f t="shared" si="0"/>
        <v>0</v>
      </c>
      <c r="N22" s="14">
        <f t="shared" si="1"/>
        <v>0</v>
      </c>
    </row>
    <row r="23" spans="2:14" ht="12.75">
      <c r="B23" s="46" t="s">
        <v>88</v>
      </c>
      <c r="C23" s="38"/>
      <c r="D23" s="26"/>
      <c r="E23" s="26"/>
      <c r="F23" s="26"/>
      <c r="G23" s="26"/>
      <c r="H23" s="26"/>
      <c r="I23" s="26"/>
      <c r="J23" s="26"/>
      <c r="L23" s="14">
        <f t="shared" si="2"/>
        <v>0</v>
      </c>
      <c r="M23" s="14">
        <f t="shared" si="0"/>
        <v>0</v>
      </c>
      <c r="N23" s="14">
        <f t="shared" si="1"/>
        <v>0</v>
      </c>
    </row>
    <row r="24" spans="2:14" ht="12.75">
      <c r="B24" s="38" t="s">
        <v>82</v>
      </c>
      <c r="C24" s="38" t="s">
        <v>83</v>
      </c>
      <c r="D24" s="26">
        <v>2</v>
      </c>
      <c r="E24" s="26"/>
      <c r="F24" s="26"/>
      <c r="G24" s="26"/>
      <c r="H24" s="26">
        <f>D24</f>
        <v>2</v>
      </c>
      <c r="I24" s="26"/>
      <c r="J24" s="26"/>
      <c r="L24" s="14">
        <f t="shared" si="2"/>
        <v>0</v>
      </c>
      <c r="M24" s="14">
        <f t="shared" si="0"/>
        <v>0</v>
      </c>
      <c r="N24" s="14">
        <f t="shared" si="1"/>
        <v>0</v>
      </c>
    </row>
    <row r="25" spans="2:14" ht="12.75">
      <c r="B25" s="38"/>
      <c r="C25" s="38" t="s">
        <v>92</v>
      </c>
      <c r="D25" s="50">
        <v>-2</v>
      </c>
      <c r="F25" s="26">
        <f>SUM(D24:D25)</f>
        <v>0</v>
      </c>
      <c r="G25" s="26"/>
      <c r="H25" s="26">
        <f>D25</f>
        <v>-2</v>
      </c>
      <c r="J25" s="26">
        <f>SUM(H24:H25)</f>
        <v>0</v>
      </c>
      <c r="L25" s="14">
        <f t="shared" si="2"/>
        <v>0</v>
      </c>
      <c r="M25" s="14">
        <f t="shared" si="0"/>
        <v>0</v>
      </c>
      <c r="N25" s="14">
        <f t="shared" si="1"/>
        <v>0</v>
      </c>
    </row>
    <row r="26" spans="2:14" ht="12.75">
      <c r="B26" s="38"/>
      <c r="C26" s="38"/>
      <c r="D26" s="26"/>
      <c r="E26" s="26"/>
      <c r="F26" s="26"/>
      <c r="G26" s="26"/>
      <c r="H26" s="26"/>
      <c r="I26" s="26"/>
      <c r="J26" s="26"/>
      <c r="L26" s="14">
        <f t="shared" si="2"/>
        <v>0</v>
      </c>
      <c r="M26" s="14">
        <f t="shared" si="0"/>
        <v>0</v>
      </c>
      <c r="N26" s="14">
        <f t="shared" si="1"/>
        <v>0</v>
      </c>
    </row>
    <row r="27" spans="2:14" ht="13.5" thickBot="1">
      <c r="B27" s="38"/>
      <c r="C27" s="38"/>
      <c r="D27" s="26"/>
      <c r="E27" s="26"/>
      <c r="F27" s="34">
        <f>SUM(F5:F26)</f>
        <v>1641</v>
      </c>
      <c r="G27" s="27"/>
      <c r="H27" s="27"/>
      <c r="I27" s="26"/>
      <c r="J27" s="34" t="e">
        <f>SUM(J5:J26)</f>
        <v>#REF!</v>
      </c>
      <c r="N27" s="34">
        <f>SUM(N5:N26)</f>
        <v>1848</v>
      </c>
    </row>
    <row r="28" spans="2:14" ht="13.5" thickTop="1">
      <c r="B28" s="38"/>
      <c r="C28" s="38"/>
      <c r="D28" s="26"/>
      <c r="E28" s="26"/>
      <c r="F28" s="26"/>
      <c r="G28" s="26"/>
      <c r="H28" s="26"/>
      <c r="I28" s="26"/>
      <c r="J28" s="26"/>
      <c r="N28" s="26"/>
    </row>
    <row r="29" spans="2:14" ht="12.75">
      <c r="B29" s="38" t="s">
        <v>89</v>
      </c>
      <c r="C29" s="26"/>
      <c r="D29" s="26"/>
      <c r="E29" s="26"/>
      <c r="F29" s="26">
        <v>1652</v>
      </c>
      <c r="G29" s="26"/>
      <c r="H29" s="26"/>
      <c r="I29" s="26"/>
      <c r="J29" s="26" t="e">
        <f>'BS1205'!#REF!</f>
        <v>#REF!</v>
      </c>
      <c r="N29" s="26" t="e">
        <f>J5</f>
        <v>#REF!</v>
      </c>
    </row>
    <row r="30" spans="2:14" ht="12.75">
      <c r="B30" s="38"/>
      <c r="C30" s="26"/>
      <c r="D30" s="26"/>
      <c r="E30" s="26"/>
      <c r="F30" s="26"/>
      <c r="G30" s="26"/>
      <c r="H30" s="26"/>
      <c r="I30" s="26"/>
      <c r="J30" s="26"/>
      <c r="N30" s="26"/>
    </row>
    <row r="31" spans="2:14" ht="13.5" thickBot="1">
      <c r="B31" s="38" t="s">
        <v>76</v>
      </c>
      <c r="C31" s="26"/>
      <c r="D31" s="26"/>
      <c r="E31" s="26"/>
      <c r="F31" s="34">
        <f>F27-F29</f>
        <v>-11</v>
      </c>
      <c r="G31" s="27"/>
      <c r="H31" s="27"/>
      <c r="I31" s="26"/>
      <c r="J31" s="34" t="e">
        <f>J27-J29</f>
        <v>#REF!</v>
      </c>
      <c r="N31" s="34" t="e">
        <f>N27-N29</f>
        <v>#REF!</v>
      </c>
    </row>
    <row r="32" spans="2:10" ht="13.5" thickTop="1">
      <c r="B32" s="38"/>
      <c r="C32" s="26"/>
      <c r="D32" s="26"/>
      <c r="E32" s="26"/>
      <c r="F32" s="26"/>
      <c r="G32" s="26"/>
      <c r="H32" s="26"/>
      <c r="I32" s="26"/>
      <c r="J32" s="26"/>
    </row>
    <row r="34" spans="2:10" ht="12.75">
      <c r="B34" s="10" t="s">
        <v>98</v>
      </c>
      <c r="E34" s="23" t="s">
        <v>81</v>
      </c>
      <c r="F34" s="23" t="s">
        <v>85</v>
      </c>
      <c r="G34" s="23" t="s">
        <v>96</v>
      </c>
      <c r="H34" s="23"/>
      <c r="I34" s="23" t="s">
        <v>26</v>
      </c>
      <c r="J34" s="23"/>
    </row>
    <row r="35" spans="2:11" ht="12.75">
      <c r="B35" s="3" t="s">
        <v>70</v>
      </c>
      <c r="C35" s="53" t="s">
        <v>93</v>
      </c>
      <c r="D35" s="3" t="s">
        <v>97</v>
      </c>
      <c r="E35" s="14">
        <f>878*9/1000</f>
        <v>7.902</v>
      </c>
      <c r="F35" s="14">
        <f>2000*9/1000</f>
        <v>18</v>
      </c>
      <c r="G35" s="14">
        <v>0</v>
      </c>
      <c r="H35" s="14"/>
      <c r="I35" s="14">
        <f>SUM(E35:H35)</f>
        <v>25.902</v>
      </c>
      <c r="J35" s="14"/>
      <c r="K35" s="14"/>
    </row>
    <row r="36" spans="3:11" ht="12.75">
      <c r="C36" s="53" t="s">
        <v>93</v>
      </c>
      <c r="E36" s="14">
        <v>32</v>
      </c>
      <c r="F36" s="14">
        <v>5</v>
      </c>
      <c r="G36" s="14"/>
      <c r="H36" s="14"/>
      <c r="I36" s="14">
        <f>SUM(E36:H36)</f>
        <v>37</v>
      </c>
      <c r="J36" s="14"/>
      <c r="K36" s="14"/>
    </row>
    <row r="37" spans="5:11" ht="12.75">
      <c r="E37" s="14"/>
      <c r="F37" s="14"/>
      <c r="G37" s="14"/>
      <c r="H37" s="14"/>
      <c r="I37" s="14"/>
      <c r="J37" s="14"/>
      <c r="K37" s="14"/>
    </row>
    <row r="38" spans="5:11" ht="13.5" thickBot="1">
      <c r="E38" s="54">
        <f>SUM(E35:E37)</f>
        <v>39.902</v>
      </c>
      <c r="F38" s="54">
        <f>SUM(F35:F37)</f>
        <v>23</v>
      </c>
      <c r="G38" s="54">
        <f>SUM(G35:G37)</f>
        <v>0</v>
      </c>
      <c r="H38" s="54">
        <f>SUM(H35:H37)</f>
        <v>0</v>
      </c>
      <c r="I38" s="54">
        <f>SUM(I35:I37)</f>
        <v>62.902</v>
      </c>
      <c r="J38" s="14"/>
      <c r="K38" s="14"/>
    </row>
    <row r="39" spans="5:11" ht="13.5" thickTop="1">
      <c r="E39" s="14"/>
      <c r="F39" s="14"/>
      <c r="G39" s="14"/>
      <c r="H39" s="14"/>
      <c r="I39" s="14"/>
      <c r="J39" s="14"/>
      <c r="K39" s="14"/>
    </row>
    <row r="40" spans="2:11" ht="12.75">
      <c r="B40" s="10" t="s">
        <v>90</v>
      </c>
      <c r="D40" s="31" t="s">
        <v>79</v>
      </c>
      <c r="E40" s="31" t="s">
        <v>80</v>
      </c>
      <c r="F40" s="14"/>
      <c r="G40" s="14"/>
      <c r="H40" s="14"/>
      <c r="I40" s="14"/>
      <c r="J40" s="14"/>
      <c r="K40" s="14"/>
    </row>
    <row r="41" spans="2:11" ht="12.75">
      <c r="B41" s="10"/>
      <c r="D41" s="31"/>
      <c r="E41" s="31"/>
      <c r="F41" s="14"/>
      <c r="G41" s="14"/>
      <c r="H41" s="14"/>
      <c r="I41" s="14"/>
      <c r="J41" s="14"/>
      <c r="K41" s="14"/>
    </row>
    <row r="42" spans="2:11" ht="12.75">
      <c r="B42" s="55" t="s">
        <v>72</v>
      </c>
      <c r="C42" s="26"/>
      <c r="D42" s="31"/>
      <c r="E42" s="31"/>
      <c r="F42" s="14"/>
      <c r="G42" s="14"/>
      <c r="H42" s="14"/>
      <c r="I42" s="14"/>
      <c r="J42" s="14"/>
      <c r="K42" s="14"/>
    </row>
    <row r="43" spans="2:11" ht="12.75">
      <c r="B43" s="55" t="s">
        <v>78</v>
      </c>
      <c r="C43" s="26"/>
      <c r="D43" s="31">
        <f>64*2</f>
        <v>128</v>
      </c>
      <c r="E43" s="31">
        <f>64*2</f>
        <v>128</v>
      </c>
      <c r="F43" s="14"/>
      <c r="G43" s="14"/>
      <c r="H43" s="14"/>
      <c r="I43" s="14"/>
      <c r="J43" s="14"/>
      <c r="K43" s="14"/>
    </row>
    <row r="44" spans="2:5" ht="12.75">
      <c r="B44" s="56" t="s">
        <v>74</v>
      </c>
      <c r="C44" s="26"/>
      <c r="D44" s="31">
        <f>74+5</f>
        <v>79</v>
      </c>
      <c r="E44" s="31">
        <v>74</v>
      </c>
    </row>
    <row r="45" spans="2:5" ht="12.75">
      <c r="B45" s="55" t="s">
        <v>73</v>
      </c>
      <c r="C45" s="26"/>
      <c r="D45" s="29">
        <f>(2000+878)*4/1000</f>
        <v>11.512</v>
      </c>
      <c r="E45" s="29">
        <f>(2000+878)*9/1000</f>
        <v>25.902</v>
      </c>
    </row>
    <row r="46" spans="2:5" ht="12.75">
      <c r="B46" s="55" t="s">
        <v>75</v>
      </c>
      <c r="C46" s="26"/>
      <c r="D46" s="29">
        <v>-12</v>
      </c>
      <c r="E46" s="31">
        <v>-26</v>
      </c>
    </row>
    <row r="47" spans="2:5" ht="12.75">
      <c r="B47" s="55" t="s">
        <v>70</v>
      </c>
      <c r="C47" s="26"/>
      <c r="D47" s="57"/>
      <c r="E47" s="57">
        <f>-5-32</f>
        <v>-37</v>
      </c>
    </row>
    <row r="48" spans="2:5" ht="12.75">
      <c r="B48" s="55"/>
      <c r="C48" s="55"/>
      <c r="D48" s="31">
        <f>SUM(D42:D47)</f>
        <v>206.512</v>
      </c>
      <c r="E48" s="31">
        <f>SUM(E42:E47)</f>
        <v>164.902</v>
      </c>
    </row>
    <row r="49" spans="2:5" ht="12.75">
      <c r="B49" s="55" t="s">
        <v>77</v>
      </c>
      <c r="C49" s="55"/>
      <c r="D49" s="31" t="e">
        <f>'BS1205'!#REF!</f>
        <v>#REF!</v>
      </c>
      <c r="E49" s="31" t="e">
        <f>'BS1205'!#REF!-'BS1205'!#REF!</f>
        <v>#REF!</v>
      </c>
    </row>
    <row r="50" spans="2:5" ht="13.5" thickBot="1">
      <c r="B50" s="55" t="s">
        <v>76</v>
      </c>
      <c r="C50" s="55"/>
      <c r="D50" s="58" t="e">
        <f>SUM(D48:D49)</f>
        <v>#REF!</v>
      </c>
      <c r="E50" s="58" t="e">
        <f>SUM(E48:E49)</f>
        <v>#REF!</v>
      </c>
    </row>
    <row r="51" ht="13.5" thickTop="1"/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Ayer Hitam Tin Dredging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Terance Chan</dc:creator>
  <cp:keywords/>
  <dc:description/>
  <cp:lastModifiedBy>Ayer Hitam Tin Dredging Malaysia Berhad</cp:lastModifiedBy>
  <cp:lastPrinted>2006-02-10T07:28:21Z</cp:lastPrinted>
  <dcterms:created xsi:type="dcterms:W3CDTF">2002-11-06T02:53:47Z</dcterms:created>
  <dcterms:modified xsi:type="dcterms:W3CDTF">2006-02-10T07:48:36Z</dcterms:modified>
  <cp:category/>
  <cp:version/>
  <cp:contentType/>
  <cp:contentStatus/>
</cp:coreProperties>
</file>