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1200" windowWidth="7620" windowHeight="8535" tabRatio="694" firstSheet="9" activeTab="11"/>
  </bookViews>
  <sheets>
    <sheet name="0000" sheetId="1" state="veryHidden" r:id="rId1"/>
    <sheet name="1000" sheetId="2" state="veryHidden" r:id="rId2"/>
    <sheet name="2000" sheetId="3" state="veryHidden" r:id="rId3"/>
    <sheet name="3000" sheetId="4" state="veryHidden" r:id="rId4"/>
    <sheet name="4000" sheetId="5" state="veryHidden" r:id="rId5"/>
    <sheet name="5000" sheetId="6" state="veryHidden" r:id="rId6"/>
    <sheet name="6000" sheetId="7" state="veryHidden" r:id="rId7"/>
    <sheet name="7000" sheetId="8" state="veryHidden" r:id="rId8"/>
    <sheet name="8000" sheetId="9" state="veryHidden" r:id="rId9"/>
    <sheet name="BS" sheetId="10" r:id="rId10"/>
    <sheet name="PL-3m" sheetId="11" r:id="rId11"/>
    <sheet name="PL- 6m" sheetId="12" r:id="rId12"/>
    <sheet name="งบแสดง E (งบรวม)" sheetId="13" r:id="rId13"/>
    <sheet name="งบแสดง E(งบเดี่ยว)" sheetId="14" r:id="rId14"/>
    <sheet name="-CF -E" sheetId="15" r:id="rId15"/>
  </sheets>
  <externalReferences>
    <externalReference r:id="rId18"/>
  </externalReferences>
  <definedNames>
    <definedName name="_xlnm.Print_Area" localSheetId="9">'BS'!$A$1:$O$98</definedName>
    <definedName name="_xlnm.Print_Area" localSheetId="14">'-CF -E'!$A$1:$P$102</definedName>
    <definedName name="_xlnm.Print_Area" localSheetId="10">'PL-3m'!$A$1:$O$49</definedName>
    <definedName name="_xlnm.Print_Area" localSheetId="13">'งบแสดง E(งบเดี่ยว)'!$A$1:$U$35</definedName>
  </definedNames>
  <calcPr fullCalcOnLoad="1"/>
</workbook>
</file>

<file path=xl/sharedStrings.xml><?xml version="1.0" encoding="utf-8"?>
<sst xmlns="http://schemas.openxmlformats.org/spreadsheetml/2006/main" count="450" uniqueCount="265">
  <si>
    <t>-</t>
  </si>
  <si>
    <t>BANGKOK STEEL INDUSTRY PUBLIC COMPANY LIMITED AND ITS SUBSIDIARY COMPANIES</t>
  </si>
  <si>
    <t>BALANCE SHEETS</t>
  </si>
  <si>
    <t>ASSETS</t>
  </si>
  <si>
    <t>CURRENT ASSETS</t>
  </si>
  <si>
    <t>Cash and cash equivalents</t>
  </si>
  <si>
    <t>Inventories - net</t>
  </si>
  <si>
    <t xml:space="preserve">Account receivables under assets transferred for </t>
  </si>
  <si>
    <t>debts assignment - net</t>
  </si>
  <si>
    <t>Properties foreclosed - net</t>
  </si>
  <si>
    <t>Other current assets</t>
  </si>
  <si>
    <t>Total current assets</t>
  </si>
  <si>
    <t>NON-CURRENT ASSETS</t>
  </si>
  <si>
    <t>Long-term investments in related parties - net</t>
  </si>
  <si>
    <t>Other long-term investments - net</t>
  </si>
  <si>
    <t>Available for sale securities</t>
  </si>
  <si>
    <t>Held to maturity debt securities</t>
  </si>
  <si>
    <t>Other securities</t>
  </si>
  <si>
    <t>Property, plant and equipment - net</t>
  </si>
  <si>
    <t>Land and construction in progress - net</t>
  </si>
  <si>
    <t>Right in debts settlement</t>
  </si>
  <si>
    <t>Other non-current assets</t>
  </si>
  <si>
    <t>Total non-current assets</t>
  </si>
  <si>
    <t>TOTAL ASSETS</t>
  </si>
  <si>
    <t>The accompanying notes are an integral part of the financial statements.</t>
  </si>
  <si>
    <t>Consolidated</t>
  </si>
  <si>
    <t>The Company Only</t>
  </si>
  <si>
    <t>LIABILITIES AND CAPITAL DEFICIENCY</t>
  </si>
  <si>
    <t>CURRENT LIABILITIES</t>
  </si>
  <si>
    <t>Overdrafts and loans from financial institutions</t>
  </si>
  <si>
    <t>Cash advance for sales of inventories</t>
  </si>
  <si>
    <t>Other current liabilities</t>
  </si>
  <si>
    <t>Total current liabilities</t>
  </si>
  <si>
    <t>NON-CURRENT LIABILITIES</t>
  </si>
  <si>
    <t>Liabilities under the rehabilitation plan</t>
  </si>
  <si>
    <t>Liabilities under the debts restructuring agreement - net</t>
  </si>
  <si>
    <t>Total non-current liabilities</t>
  </si>
  <si>
    <t>TOTAL LIABILITIES</t>
  </si>
  <si>
    <t>CAPITAL DEFICIENCY</t>
  </si>
  <si>
    <t>Share capital</t>
  </si>
  <si>
    <t>Authorized share capital</t>
  </si>
  <si>
    <t>400 million ordinary shares at Baht 10 each</t>
  </si>
  <si>
    <t>Issued and paid-up share capital</t>
  </si>
  <si>
    <t>160 million ordinary shares at Baht 10 each</t>
  </si>
  <si>
    <t>Premium on ordinary shares</t>
  </si>
  <si>
    <t>Premium on revaluation of assets</t>
  </si>
  <si>
    <t>Retained earnings (deficit)</t>
  </si>
  <si>
    <t>Appropriated</t>
  </si>
  <si>
    <t>Legal reserve</t>
  </si>
  <si>
    <t>Unappropriated</t>
  </si>
  <si>
    <t>Total the Company's shareholders' equity</t>
  </si>
  <si>
    <t>Owned shares held by the subsidiaries</t>
  </si>
  <si>
    <t xml:space="preserve">Minority interest </t>
  </si>
  <si>
    <t>TOTAL CAPITAL DEFICIENCY</t>
  </si>
  <si>
    <t>TOTAL LIABILITIES AND CAPITAL DEFICIENCY</t>
  </si>
  <si>
    <t>STATEMENT OF INCOME</t>
  </si>
  <si>
    <t>Other income</t>
  </si>
  <si>
    <t>Cost of goods sold</t>
  </si>
  <si>
    <t>Cost of services - hire of work</t>
  </si>
  <si>
    <t>Selling and administration expenses</t>
  </si>
  <si>
    <t>INTEREST EXPENSES</t>
  </si>
  <si>
    <t>2006</t>
  </si>
  <si>
    <t>2005</t>
  </si>
  <si>
    <t>(Unaudited /</t>
  </si>
  <si>
    <t>(Audited)</t>
  </si>
  <si>
    <t xml:space="preserve"> '000 BAHT</t>
  </si>
  <si>
    <t>STATEMENTS OF CHANGES IN SHAREHOLDERS' EQUITY</t>
  </si>
  <si>
    <t>Issued and</t>
  </si>
  <si>
    <t>paid-up</t>
  </si>
  <si>
    <t>share capital</t>
  </si>
  <si>
    <t xml:space="preserve">Premium </t>
  </si>
  <si>
    <t>on ordinary</t>
  </si>
  <si>
    <t>shares</t>
  </si>
  <si>
    <t>Premium on</t>
  </si>
  <si>
    <t>revaluation</t>
  </si>
  <si>
    <t>of assets</t>
  </si>
  <si>
    <t>Total</t>
  </si>
  <si>
    <t>Balance as of December 31, 2005</t>
  </si>
  <si>
    <t>Balance as at 1st January, 2005</t>
  </si>
  <si>
    <t>Amortization of premium on revaluation of assets</t>
  </si>
  <si>
    <t>Appropriated -</t>
  </si>
  <si>
    <t>legal</t>
  </si>
  <si>
    <t>reserve</t>
  </si>
  <si>
    <t>Owned shares</t>
  </si>
  <si>
    <t>held by the</t>
  </si>
  <si>
    <t>subsidiary</t>
  </si>
  <si>
    <t xml:space="preserve">Minority </t>
  </si>
  <si>
    <t>interest</t>
  </si>
  <si>
    <t>Minority interest</t>
  </si>
  <si>
    <t>STATEMENTS OF CASH FLOW</t>
  </si>
  <si>
    <t>Depreciation</t>
  </si>
  <si>
    <t>_______________________________________________</t>
  </si>
  <si>
    <t>Short term investment</t>
  </si>
  <si>
    <t>Balance as of December 31, 2005 After Adjustment</t>
  </si>
  <si>
    <t>Additional  disclosures of cash flows information :</t>
  </si>
  <si>
    <t>Cash and cash equivalent item are as follows :</t>
  </si>
  <si>
    <t>Cash on hand</t>
  </si>
  <si>
    <t>Prepaid Expenses</t>
  </si>
  <si>
    <t>Witholding Tax</t>
  </si>
  <si>
    <t>Accrued expenses</t>
  </si>
  <si>
    <t>Loss (Gain) of Minority Shareholders' Interest</t>
  </si>
  <si>
    <t xml:space="preserve"> in Operating Assets and Liabilities</t>
  </si>
  <si>
    <t>Profit (Loss) from Operating Activities before Changes</t>
  </si>
  <si>
    <t>Accounts Receivable-Revenue Dapartment</t>
  </si>
  <si>
    <t>Others</t>
  </si>
  <si>
    <t>Limited review only)</t>
  </si>
  <si>
    <t>(Restated)</t>
  </si>
  <si>
    <t>Liabilities Investments in Subsidiary Company</t>
  </si>
  <si>
    <t>Liabilities under Financial Lease Agreement-net</t>
  </si>
  <si>
    <t>THE WEIGHTED AVERAGE SHARE CAPITAL (THOUSAND SHARES)</t>
  </si>
  <si>
    <t>CORPORATE INCOME TAX</t>
  </si>
  <si>
    <t>NET PROFIT (LOSS) OF THE COMPANY</t>
  </si>
  <si>
    <t>(PROFIT) LOSS IN MINORITY SHAREHOLDER'S INTEREST</t>
  </si>
  <si>
    <t>NET PROFIT (LOSS) BEFORE MINORITY SHAREHOLDERS'INTEREST</t>
  </si>
  <si>
    <t>PROFIT (LOSS) BEFORE INTEREST EXPENSES</t>
  </si>
  <si>
    <t xml:space="preserve">  AND CORPORATE INCOME TAX</t>
  </si>
  <si>
    <t>REVENUES FROM OPERATION</t>
  </si>
  <si>
    <t>EXPENSES FROM OPERATION</t>
  </si>
  <si>
    <t xml:space="preserve">    TOTAL REVENUES</t>
  </si>
  <si>
    <t xml:space="preserve">    TOTAL EXPENSES</t>
  </si>
  <si>
    <t>Balance as of December 31, 2005 Before Adjustment</t>
  </si>
  <si>
    <t>Good in Transit - Machinery</t>
  </si>
  <si>
    <t>Balance as at 1st January, 2005 After Adjustment</t>
  </si>
  <si>
    <t>Bank deposit</t>
  </si>
  <si>
    <t xml:space="preserve">Cash Payment during the Period </t>
  </si>
  <si>
    <t>Amortized Interest Expense of  Financial Lease Agreement</t>
  </si>
  <si>
    <t>Expense in the factory close so as to repair machinery.</t>
  </si>
  <si>
    <t>Adjusted transactions of previous financial statements</t>
  </si>
  <si>
    <t>As of  June 30, 2006 and December 31, 2005</t>
  </si>
  <si>
    <t>For the Quarter End on June 30, 2006 and 2005</t>
  </si>
  <si>
    <t>(Gain) loss on assets transferred for debts assignment</t>
  </si>
  <si>
    <t>Cash payment for creditors under rehabilitation plan</t>
  </si>
  <si>
    <t>Cash payment for creditors under debts restructuring agreement</t>
  </si>
  <si>
    <t>Balance as of June 30, 2006</t>
  </si>
  <si>
    <t>สินทรัพย์ไม่หมุนเวียน</t>
  </si>
  <si>
    <t>ลูกหนี้จากการโอนสินทรัพย์ชำระหนี้แทน - สุทธิ</t>
  </si>
  <si>
    <t>เงินให้กู้ยืมระยะยาวแก่บริษัทที่เกี่ยวข้องกัน - สุทธิ</t>
  </si>
  <si>
    <t>เงินลงทุนในบริษัทย่อย</t>
  </si>
  <si>
    <t xml:space="preserve">เงินลงทุนระยะยาวในบริษัทที่เกี่ยวข้องกัน - สุทธิ </t>
  </si>
  <si>
    <t>เงินลงทุนระยะยาวอื่น - สุทธิ</t>
  </si>
  <si>
    <t>หลักทรัพย์เผื่อขาย</t>
  </si>
  <si>
    <t>ตราสารหนี้ที่จะถือจนครบกำหนด</t>
  </si>
  <si>
    <t>หลักทรัพย์อื่น</t>
  </si>
  <si>
    <t>ที่ดิน อาคารและอุปกรณ์ - สุทธิ</t>
  </si>
  <si>
    <t>ที่ดินและโครงการระหว่างก่อสร้าง - สุทธิ</t>
  </si>
  <si>
    <t>เครื่องจักรระหว่างทาง</t>
  </si>
  <si>
    <t>ที่ดิน อาคารและอุปกรณ์ที่ไม่ใช้ในการดำเนินงาน- สุทธิ</t>
  </si>
  <si>
    <t>ทรัพย์สินรอการขาย - สุทธิ</t>
  </si>
  <si>
    <t>สิทธิการรับชำระหนี้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</si>
  <si>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</si>
  <si>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</si>
  <si>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</si>
  <si>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Gain on assets transferred for debts assignment</t>
  </si>
  <si>
    <t>Balance as of June 30, 2005</t>
  </si>
  <si>
    <t>Construction in progress transfer to expense</t>
  </si>
  <si>
    <t>Accounts receivable  - net</t>
  </si>
  <si>
    <t>Accounts receivable - subsidiary and related parties - net</t>
  </si>
  <si>
    <t>Advance for Goods Payment</t>
  </si>
  <si>
    <t>Other Account Receivable Machinery - related parties</t>
  </si>
  <si>
    <t>Long-term loans to director and related parties - net</t>
  </si>
  <si>
    <t>Investments in subsidiaries</t>
  </si>
  <si>
    <t>Accounts payable</t>
  </si>
  <si>
    <t>Accounts payable - related parties</t>
  </si>
  <si>
    <t>Current portion under financial lease agreement - net</t>
  </si>
  <si>
    <t>Long-term loans from person and related parties - net</t>
  </si>
  <si>
    <t>Expense in the factory close so as to repair machinery</t>
  </si>
  <si>
    <t xml:space="preserve">Revenue from Sales  </t>
  </si>
  <si>
    <t>Revenue from Service income - hire of work</t>
  </si>
  <si>
    <t>For the six month period end on June 30, 2006 and 2005</t>
  </si>
  <si>
    <t>Net profit (loss)</t>
  </si>
  <si>
    <t xml:space="preserve">Net profit (loss) </t>
  </si>
  <si>
    <t>Adjustment to Net Profit (Loss) for Cash Received (Paid) from Operations</t>
  </si>
  <si>
    <t>(Gain)Loss from Sales of Fixed Assets</t>
  </si>
  <si>
    <t xml:space="preserve">Amortization of premium on bonds </t>
  </si>
  <si>
    <t xml:space="preserve">Unrealized(Gain) loss on exchange rate </t>
  </si>
  <si>
    <t>Loss from Declining in Value of Inventories</t>
  </si>
  <si>
    <t>(Gain) loss on revaluation change in value of investment</t>
  </si>
  <si>
    <t xml:space="preserve"> </t>
  </si>
  <si>
    <t xml:space="preserve"> NET CASH PROVIDED (USED) FROM OPERATING ACTIVITIES</t>
  </si>
  <si>
    <t>(Increase)Decrease in other short-term loan</t>
  </si>
  <si>
    <t>(Increase) Decrease in long-term investments in related companies</t>
  </si>
  <si>
    <t>(Increase) Decrease in other securities</t>
  </si>
  <si>
    <t>CASH FLOW FROM INVESTING ACTIVITIES</t>
  </si>
  <si>
    <t>CASH FLOW FROM OPERATING ACTIVITIES</t>
  </si>
  <si>
    <t>CONSOLIDATED</t>
  </si>
  <si>
    <t>THE COMPANY ONLY</t>
  </si>
  <si>
    <t>(Note 4)</t>
  </si>
  <si>
    <t>(Note 5)</t>
  </si>
  <si>
    <t>(Note 3.1,6)</t>
  </si>
  <si>
    <t>(Note 7)</t>
  </si>
  <si>
    <t>(Note 3.2)</t>
  </si>
  <si>
    <t>(Note 3.4)</t>
  </si>
  <si>
    <t>(Note 3.5)</t>
  </si>
  <si>
    <t>(Note 3.6)</t>
  </si>
  <si>
    <t>(Note 3.7)</t>
  </si>
  <si>
    <t>(Note 3.8)</t>
  </si>
  <si>
    <t>(Note 8)</t>
  </si>
  <si>
    <t>(Note 9)</t>
  </si>
  <si>
    <t>(Note 10)</t>
  </si>
  <si>
    <t>(Note 11)</t>
  </si>
  <si>
    <t>(Note 12)</t>
  </si>
  <si>
    <t>(Note 13)</t>
  </si>
  <si>
    <t>(Note 3.9)</t>
  </si>
  <si>
    <t>(Note 3.10)</t>
  </si>
  <si>
    <t>(Note 14)</t>
  </si>
  <si>
    <t>(Note 15)</t>
  </si>
  <si>
    <t>(Note 1.5)</t>
  </si>
  <si>
    <t>(Note 16)</t>
  </si>
  <si>
    <t>Cash Payment for Purchases of Fixed Assets</t>
  </si>
  <si>
    <t>Cash Received from Sales of Fixed Assets</t>
  </si>
  <si>
    <t>NET CASH PROVIDED (USED) FROM FINANCING ACTIVITIES</t>
  </si>
  <si>
    <t>Cash on Hand and Equivalent Items Increase(Decrease) - Net</t>
  </si>
  <si>
    <t>Cash on Hand and Equivalent Items at the Beginning of the Period</t>
  </si>
  <si>
    <t>Cash on Hand and Equivalent Items at the Ending of the Period</t>
  </si>
  <si>
    <t>Effect from Changes in Exchange Rate of Cash and Cash Equivalent Items</t>
  </si>
  <si>
    <t>(Note 2)</t>
  </si>
  <si>
    <t>Accumulated result in respect of recognition of interests in investment in subsidiaries</t>
  </si>
  <si>
    <t>Ordinary capital in</t>
  </si>
  <si>
    <t>by related companies</t>
  </si>
  <si>
    <t>Property, plant and equipment not used for Operations - net</t>
  </si>
  <si>
    <t>Premium on share capital</t>
  </si>
  <si>
    <t>Ordinary capital in subsidiaries held by related companies</t>
  </si>
  <si>
    <t>Share of gain from investments as using the equity method</t>
  </si>
  <si>
    <t>Loss on impairment property not used for operations</t>
  </si>
  <si>
    <t>Allowance for Doubtful debt  (reversal)</t>
  </si>
  <si>
    <t>Share of loss from investments as using the equity method</t>
  </si>
  <si>
    <t>BASIC EARNING PER SHARE ( BAHT)</t>
  </si>
  <si>
    <t>For the Six months period End on June 30,2006 and 2005</t>
  </si>
  <si>
    <t>subsidiaries  held</t>
  </si>
  <si>
    <t xml:space="preserve">Loss on disposal of dilapidation assets </t>
  </si>
  <si>
    <t xml:space="preserve">Loss from impairment of investment and other securities </t>
  </si>
  <si>
    <t>Loss from impairment of property not used for operations</t>
  </si>
  <si>
    <t>Share of (profit) loss from investment as using the equity method</t>
  </si>
  <si>
    <t xml:space="preserve">(Increase) Decrease in Accounts receivable </t>
  </si>
  <si>
    <t>(Increase) Decrease in Accounts receivable - related companies</t>
  </si>
  <si>
    <t>(Increase) Decrease in Advance to related companies</t>
  </si>
  <si>
    <t>(Increase) Decrease in Inventories</t>
  </si>
  <si>
    <t>(Increase) Decrease in Cash advance from Good Payment</t>
  </si>
  <si>
    <t>(Increase) Decrease in Other current assets</t>
  </si>
  <si>
    <t>(Increase) Decrease in Other non-current assets</t>
  </si>
  <si>
    <t>Increase (Decrease) in Accounts payable</t>
  </si>
  <si>
    <t>Increase (Decrease) in Accounts payable - related companies</t>
  </si>
  <si>
    <t>Increase (Decrease) in Cash advance for sale of inventories</t>
  </si>
  <si>
    <t>Increase (Decrease) in Other current liabilities</t>
  </si>
  <si>
    <t>(Increase) Decrease in long-term loans to director and related companies</t>
  </si>
  <si>
    <t>(Increase)Decrease in Rights in debts settlement</t>
  </si>
  <si>
    <t>(Increase) Decrease in short-term investment</t>
  </si>
  <si>
    <t>(Increase) Decrease in Accounts Receivable under assets transferred for debts assignment</t>
  </si>
  <si>
    <t>Increase (Decrease) overdrafts and loans from financial institutions</t>
  </si>
  <si>
    <t>Increase (Decrease) in other long-term liabilities</t>
  </si>
  <si>
    <t>Cash Payment for liabilities under financial lease agreement</t>
  </si>
  <si>
    <t xml:space="preserve"> -  Interest expenses</t>
  </si>
  <si>
    <t xml:space="preserve"> -  Corporate income tax</t>
  </si>
  <si>
    <t>Unrealize gain (loss) of investments in securities available for sale</t>
  </si>
  <si>
    <t xml:space="preserve">Loss on impairment property not used for operations </t>
  </si>
  <si>
    <t>Unrealize gain (loss) of</t>
  </si>
  <si>
    <t xml:space="preserve"> investment in securities</t>
  </si>
  <si>
    <t xml:space="preserve"> available for sale </t>
  </si>
  <si>
    <t>Allowance for Doubtful Debt (Reversal)</t>
  </si>
  <si>
    <t>For the six months period end on June 30, 2006 and 2005</t>
  </si>
  <si>
    <t>Unrealized (Gain)Loss of Investment in Securities Avaliable for Sale</t>
  </si>
  <si>
    <t>Unrealized (Gain)Loss of  Investment in Securities Avaliable for Sale</t>
  </si>
  <si>
    <t>Increase (Decrease) in loan form related person and companies</t>
  </si>
  <si>
    <t xml:space="preserve"> NET CASH PROVIDED (USED) FROM INVESTING ACTIVITIES</t>
  </si>
  <si>
    <t>CASH FLOW FROM FINANCING ACTIVITIES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</si>
</sst>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_ * #,##0_ ;_ * \-#,##0_ ;_ * &quot;-&quot;_ ;_ @_ "/>
    <numFmt numFmtId="187" formatCode="_ * #,##0.00_ ;_ * \-#,##0.00_ ;_ * &quot;-&quot;??_ ;_ @_ "/>
    <numFmt numFmtId="188" formatCode="\$#,##0.00;\(\$#,##0.00\)"/>
    <numFmt numFmtId="189" formatCode="\$#,##0;\(\$#,##0\)"/>
    <numFmt numFmtId="190" formatCode="#,##0;\(#,##0\)"/>
    <numFmt numFmtId="191" formatCode="#,##0.0_);\(#,##0.0\)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#,##0.0_);[Red]\(#,##0.0\)"/>
    <numFmt numFmtId="196" formatCode="0.00_);[Red]\(0.00\)"/>
    <numFmt numFmtId="197" formatCode="0.0_);[Red]\(0.0\)"/>
    <numFmt numFmtId="198" formatCode="0_);[Red]\(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00_);_(* \(#,##0.000\);_(* &quot;-&quot;??_);_(@_)"/>
    <numFmt numFmtId="204" formatCode="_(* #,##0.0000_);_(* \(#,##0.0000\);_(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;[Red]\(#,##0.00\)"/>
  </numFmts>
  <fonts count="3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AngsanaUPC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3"/>
      <name val="Angsana New"/>
      <family val="1"/>
    </font>
    <font>
      <b/>
      <sz val="13"/>
      <name val="Angsana New"/>
      <family val="1"/>
    </font>
    <font>
      <i/>
      <sz val="13"/>
      <name val="Angsana New"/>
      <family val="1"/>
    </font>
    <font>
      <u val="single"/>
      <sz val="13"/>
      <name val="Angsana New"/>
      <family val="1"/>
    </font>
    <font>
      <b/>
      <sz val="16"/>
      <name val="Angsana New"/>
      <family val="1"/>
    </font>
    <font>
      <sz val="12"/>
      <name val="AngsanaUPC"/>
      <family val="1"/>
    </font>
    <font>
      <b/>
      <u val="single"/>
      <sz val="13"/>
      <name val="Angsana New"/>
      <family val="1"/>
    </font>
    <font>
      <b/>
      <u val="singleAccounting"/>
      <sz val="13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i/>
      <sz val="13"/>
      <name val="Angsana New"/>
      <family val="1"/>
    </font>
    <font>
      <sz val="16"/>
      <name val="Angsana New"/>
      <family val="1"/>
    </font>
    <font>
      <sz val="13"/>
      <name val="AngsanaUPC"/>
      <family val="1"/>
    </font>
    <font>
      <b/>
      <sz val="13"/>
      <name val="AngsanaUPC"/>
      <family val="1"/>
    </font>
    <font>
      <b/>
      <u val="single"/>
      <sz val="16"/>
      <name val="Angsana New"/>
      <family val="1"/>
    </font>
    <font>
      <u val="single"/>
      <sz val="13"/>
      <name val="AngsanaUPC"/>
      <family val="1"/>
    </font>
    <font>
      <u val="single"/>
      <sz val="14"/>
      <name val="Angsana New"/>
      <family val="1"/>
    </font>
    <font>
      <b/>
      <u val="single"/>
      <sz val="14"/>
      <name val="Angsana New"/>
      <family val="1"/>
    </font>
    <font>
      <b/>
      <sz val="12"/>
      <name val="AngsanaUPC"/>
      <family val="1"/>
    </font>
    <font>
      <sz val="14"/>
      <name val="BrowalliaUPC"/>
      <family val="0"/>
    </font>
    <font>
      <sz val="13"/>
      <color indexed="8"/>
      <name val="Angsana New"/>
      <family val="1"/>
    </font>
    <font>
      <i/>
      <sz val="16"/>
      <name val="Angsana New"/>
      <family val="1"/>
    </font>
    <font>
      <u val="single"/>
      <sz val="16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5" fillId="0" borderId="0">
      <alignment/>
      <protection/>
    </xf>
    <xf numFmtId="189" fontId="5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7" fillId="0" borderId="0">
      <alignment/>
      <protection/>
    </xf>
  </cellStyleXfs>
  <cellXfs count="381">
    <xf numFmtId="0" fontId="0" fillId="0" borderId="0" xfId="0" applyAlignment="1">
      <alignment/>
    </xf>
    <xf numFmtId="193" fontId="8" fillId="0" borderId="1" xfId="15" applyNumberFormat="1" applyFont="1" applyBorder="1" applyAlignment="1">
      <alignment vertical="center"/>
    </xf>
    <xf numFmtId="0" fontId="8" fillId="0" borderId="0" xfId="24" applyFont="1" applyAlignment="1">
      <alignment vertical="center"/>
      <protection/>
    </xf>
    <xf numFmtId="0" fontId="8" fillId="0" borderId="0" xfId="24" applyFont="1" applyAlignment="1">
      <alignment horizontal="centerContinuous" vertical="center"/>
      <protection/>
    </xf>
    <xf numFmtId="37" fontId="8" fillId="0" borderId="0" xfId="24" applyNumberFormat="1" applyFont="1" applyAlignment="1">
      <alignment horizontal="centerContinuous" vertical="center"/>
      <protection/>
    </xf>
    <xf numFmtId="0" fontId="8" fillId="0" borderId="0" xfId="24" applyFont="1" applyBorder="1" applyAlignment="1">
      <alignment horizontal="centerContinuous" vertical="center"/>
      <protection/>
    </xf>
    <xf numFmtId="37" fontId="8" fillId="0" borderId="0" xfId="24" applyNumberFormat="1" applyFont="1" applyBorder="1" applyAlignment="1">
      <alignment horizontal="centerContinuous" vertical="center"/>
      <protection/>
    </xf>
    <xf numFmtId="37" fontId="10" fillId="0" borderId="0" xfId="24" applyNumberFormat="1" applyFont="1" applyAlignment="1">
      <alignment horizontal="right" vertical="center"/>
      <protection/>
    </xf>
    <xf numFmtId="0" fontId="11" fillId="0" borderId="0" xfId="24" applyFont="1" applyAlignment="1">
      <alignment horizontal="center" vertical="center"/>
      <protection/>
    </xf>
    <xf numFmtId="0" fontId="8" fillId="0" borderId="0" xfId="24" applyFont="1" applyAlignment="1">
      <alignment horizontal="center" vertical="center"/>
      <protection/>
    </xf>
    <xf numFmtId="49" fontId="11" fillId="0" borderId="0" xfId="24" applyNumberFormat="1" applyFont="1" applyBorder="1" applyAlignment="1">
      <alignment horizontal="center" vertical="center"/>
      <protection/>
    </xf>
    <xf numFmtId="49" fontId="8" fillId="0" borderId="0" xfId="24" applyNumberFormat="1" applyFont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193" fontId="8" fillId="0" borderId="0" xfId="15" applyNumberFormat="1" applyFont="1" applyBorder="1" applyAlignment="1">
      <alignment vertical="center"/>
    </xf>
    <xf numFmtId="193" fontId="8" fillId="0" borderId="0" xfId="15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193" fontId="8" fillId="0" borderId="0" xfId="15" applyNumberFormat="1" applyFont="1" applyAlignment="1">
      <alignment horizontal="center" vertical="center"/>
    </xf>
    <xf numFmtId="193" fontId="8" fillId="0" borderId="0" xfId="15" applyNumberFormat="1" applyFont="1" applyAlignment="1">
      <alignment horizontal="right" vertical="center"/>
    </xf>
    <xf numFmtId="193" fontId="8" fillId="0" borderId="2" xfId="15" applyNumberFormat="1" applyFont="1" applyBorder="1" applyAlignment="1">
      <alignment vertical="center"/>
    </xf>
    <xf numFmtId="0" fontId="10" fillId="0" borderId="0" xfId="24" applyFont="1" applyAlignment="1">
      <alignment horizontal="center" vertical="center"/>
      <protection/>
    </xf>
    <xf numFmtId="38" fontId="8" fillId="0" borderId="0" xfId="24" applyNumberFormat="1" applyFont="1" applyAlignment="1">
      <alignment vertical="center"/>
      <protection/>
    </xf>
    <xf numFmtId="0" fontId="8" fillId="0" borderId="0" xfId="24" applyFont="1" applyAlignment="1" quotePrefix="1">
      <alignment vertical="center"/>
      <protection/>
    </xf>
    <xf numFmtId="193" fontId="8" fillId="0" borderId="3" xfId="15" applyNumberFormat="1" applyFont="1" applyBorder="1" applyAlignment="1">
      <alignment vertical="center"/>
    </xf>
    <xf numFmtId="193" fontId="8" fillId="0" borderId="0" xfId="15" applyNumberFormat="1" applyFont="1" applyBorder="1" applyAlignment="1">
      <alignment horizontal="center" vertical="center"/>
    </xf>
    <xf numFmtId="37" fontId="8" fillId="0" borderId="0" xfId="24" applyNumberFormat="1" applyFont="1" applyAlignment="1">
      <alignment vertical="center"/>
      <protection/>
    </xf>
    <xf numFmtId="0" fontId="13" fillId="0" borderId="0" xfId="24" applyFont="1" applyAlignment="1">
      <alignment vertical="center"/>
      <protection/>
    </xf>
    <xf numFmtId="38" fontId="13" fillId="0" borderId="0" xfId="24" applyNumberFormat="1" applyFont="1" applyAlignment="1">
      <alignment vertical="center"/>
      <protection/>
    </xf>
    <xf numFmtId="38" fontId="13" fillId="0" borderId="0" xfId="24" applyNumberFormat="1" applyFont="1" applyBorder="1" applyAlignment="1">
      <alignment vertical="center"/>
      <protection/>
    </xf>
    <xf numFmtId="49" fontId="9" fillId="0" borderId="0" xfId="24" applyNumberFormat="1" applyFont="1" applyBorder="1" applyAlignment="1">
      <alignment horizontal="center" vertical="center"/>
      <protection/>
    </xf>
    <xf numFmtId="193" fontId="9" fillId="0" borderId="0" xfId="15" applyNumberFormat="1" applyFont="1" applyBorder="1" applyAlignment="1">
      <alignment horizontal="center" vertical="center"/>
    </xf>
    <xf numFmtId="193" fontId="15" fillId="0" borderId="0" xfId="15" applyNumberFormat="1" applyFont="1" applyBorder="1" applyAlignment="1">
      <alignment horizontal="center" vertical="center"/>
    </xf>
    <xf numFmtId="0" fontId="11" fillId="0" borderId="0" xfId="24" applyFont="1" applyAlignment="1">
      <alignment vertical="center"/>
      <protection/>
    </xf>
    <xf numFmtId="0" fontId="16" fillId="0" borderId="0" xfId="24" applyFont="1" applyAlignment="1">
      <alignment vertical="center"/>
      <protection/>
    </xf>
    <xf numFmtId="0" fontId="11" fillId="0" borderId="0" xfId="24" applyNumberFormat="1" applyFont="1" applyBorder="1" applyAlignment="1">
      <alignment horizontal="center" vertical="center"/>
      <protection/>
    </xf>
    <xf numFmtId="193" fontId="8" fillId="0" borderId="4" xfId="15" applyNumberFormat="1" applyFont="1" applyBorder="1" applyAlignment="1">
      <alignment vertical="center"/>
    </xf>
    <xf numFmtId="40" fontId="8" fillId="0" borderId="0" xfId="24" applyNumberFormat="1" applyFont="1" applyAlignment="1">
      <alignment vertical="center"/>
      <protection/>
    </xf>
    <xf numFmtId="193" fontId="9" fillId="0" borderId="0" xfId="15" applyNumberFormat="1" applyFont="1" applyAlignment="1">
      <alignment vertical="center"/>
    </xf>
    <xf numFmtId="193" fontId="9" fillId="0" borderId="0" xfId="15" applyNumberFormat="1" applyFont="1" applyAlignment="1">
      <alignment horizontal="right" vertical="center"/>
    </xf>
    <xf numFmtId="193" fontId="8" fillId="0" borderId="4" xfId="15" applyNumberFormat="1" applyFont="1" applyBorder="1" applyAlignment="1">
      <alignment horizontal="right" vertical="center"/>
    </xf>
    <xf numFmtId="193" fontId="9" fillId="0" borderId="1" xfId="15" applyNumberFormat="1" applyFont="1" applyBorder="1" applyAlignment="1">
      <alignment vertical="center"/>
    </xf>
    <xf numFmtId="38" fontId="9" fillId="0" borderId="0" xfId="24" applyNumberFormat="1" applyFont="1" applyAlignment="1">
      <alignment vertical="center"/>
      <protection/>
    </xf>
    <xf numFmtId="38" fontId="9" fillId="0" borderId="0" xfId="24" applyNumberFormat="1" applyFont="1" applyBorder="1" applyAlignment="1">
      <alignment horizontal="center" vertical="center"/>
      <protection/>
    </xf>
    <xf numFmtId="38" fontId="9" fillId="0" borderId="1" xfId="24" applyNumberFormat="1" applyFont="1" applyBorder="1" applyAlignment="1">
      <alignment vertical="center"/>
      <protection/>
    </xf>
    <xf numFmtId="0" fontId="14" fillId="0" borderId="4" xfId="24" applyFont="1" applyBorder="1" applyAlignment="1">
      <alignment horizontal="center" vertical="center"/>
      <protection/>
    </xf>
    <xf numFmtId="0" fontId="9" fillId="0" borderId="0" xfId="24" applyNumberFormat="1" applyFont="1" applyBorder="1" applyAlignment="1">
      <alignment horizontal="center" vertical="center"/>
      <protection/>
    </xf>
    <xf numFmtId="0" fontId="14" fillId="0" borderId="0" xfId="24" applyNumberFormat="1" applyFont="1" applyBorder="1" applyAlignment="1" quotePrefix="1">
      <alignment horizontal="center" vertical="center"/>
      <protection/>
    </xf>
    <xf numFmtId="0" fontId="9" fillId="0" borderId="0" xfId="24" applyFont="1" applyAlignment="1">
      <alignment horizontal="center"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4" xfId="24" applyNumberFormat="1" applyFont="1" applyBorder="1" applyAlignment="1">
      <alignment horizontal="center" vertical="center"/>
      <protection/>
    </xf>
    <xf numFmtId="0" fontId="18" fillId="0" borderId="4" xfId="24" applyFont="1" applyBorder="1" applyAlignment="1">
      <alignment horizontal="right" vertical="center"/>
      <protection/>
    </xf>
    <xf numFmtId="0" fontId="8" fillId="0" borderId="4" xfId="24" applyFont="1" applyBorder="1" applyAlignment="1">
      <alignment vertical="center"/>
      <protection/>
    </xf>
    <xf numFmtId="38" fontId="9" fillId="0" borderId="3" xfId="24" applyNumberFormat="1" applyFont="1" applyBorder="1" applyAlignment="1">
      <alignment horizontal="center" vertical="center"/>
      <protection/>
    </xf>
    <xf numFmtId="40" fontId="13" fillId="0" borderId="0" xfId="24" applyNumberFormat="1" applyFont="1" applyAlignment="1">
      <alignment vertical="center"/>
      <protection/>
    </xf>
    <xf numFmtId="38" fontId="16" fillId="0" borderId="0" xfId="24" applyNumberFormat="1" applyFont="1" applyAlignment="1">
      <alignment vertical="center"/>
      <protection/>
    </xf>
    <xf numFmtId="38" fontId="16" fillId="0" borderId="0" xfId="24" applyNumberFormat="1" applyFont="1" applyAlignment="1">
      <alignment horizontal="right" vertical="center"/>
      <protection/>
    </xf>
    <xf numFmtId="38" fontId="16" fillId="0" borderId="0" xfId="24" applyNumberFormat="1" applyFont="1" applyBorder="1" applyAlignment="1">
      <alignment horizontal="center" vertical="center"/>
      <protection/>
    </xf>
    <xf numFmtId="38" fontId="16" fillId="0" borderId="0" xfId="24" applyNumberFormat="1" applyFont="1" applyBorder="1" applyAlignment="1">
      <alignment vertical="center"/>
      <protection/>
    </xf>
    <xf numFmtId="193" fontId="8" fillId="0" borderId="0" xfId="15" applyNumberFormat="1" applyFont="1" applyFill="1" applyAlignment="1">
      <alignment horizontal="center" vertical="center"/>
    </xf>
    <xf numFmtId="43" fontId="8" fillId="0" borderId="0" xfId="15" applyFont="1" applyAlignment="1">
      <alignment vertical="center"/>
    </xf>
    <xf numFmtId="193" fontId="8" fillId="0" borderId="0" xfId="15" applyNumberFormat="1" applyFont="1" applyFill="1" applyAlignment="1">
      <alignment vertical="center"/>
    </xf>
    <xf numFmtId="193" fontId="8" fillId="0" borderId="0" xfId="15" applyNumberFormat="1" applyFont="1" applyFill="1" applyAlignment="1">
      <alignment horizontal="right" vertic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37" fontId="20" fillId="0" borderId="0" xfId="0" applyNumberFormat="1" applyFont="1" applyAlignment="1">
      <alignment vertical="center"/>
    </xf>
    <xf numFmtId="0" fontId="20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37" fontId="20" fillId="0" borderId="0" xfId="0" applyNumberFormat="1" applyFont="1" applyAlignment="1">
      <alignment horizontal="left" vertical="center"/>
    </xf>
    <xf numFmtId="191" fontId="20" fillId="0" borderId="0" xfId="0" applyNumberFormat="1" applyFont="1" applyAlignment="1">
      <alignment horizontal="left" vertical="center"/>
    </xf>
    <xf numFmtId="0" fontId="17" fillId="0" borderId="0" xfId="24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23" fillId="0" borderId="0" xfId="24" applyFont="1" applyAlignment="1">
      <alignment horizontal="center" vertical="center"/>
      <protection/>
    </xf>
    <xf numFmtId="0" fontId="17" fillId="0" borderId="0" xfId="24" applyFont="1" applyAlignment="1">
      <alignment horizontal="center" vertical="center"/>
      <protection/>
    </xf>
    <xf numFmtId="0" fontId="16" fillId="0" borderId="0" xfId="24" applyFont="1" applyAlignment="1">
      <alignment horizontal="center" vertical="center"/>
      <protection/>
    </xf>
    <xf numFmtId="0" fontId="16" fillId="0" borderId="0" xfId="24" applyFont="1" applyAlignment="1">
      <alignment horizontal="right" vertical="center"/>
      <protection/>
    </xf>
    <xf numFmtId="0" fontId="16" fillId="0" borderId="0" xfId="24" applyFont="1" applyFill="1" applyAlignment="1">
      <alignment horizontal="right" vertical="center"/>
      <protection/>
    </xf>
    <xf numFmtId="0" fontId="16" fillId="0" borderId="0" xfId="24" applyFont="1" applyFill="1" applyAlignment="1">
      <alignment horizontal="center" vertical="center"/>
      <protection/>
    </xf>
    <xf numFmtId="0" fontId="16" fillId="0" borderId="0" xfId="24" applyFont="1" applyAlignment="1">
      <alignment horizontal="centerContinuous" vertical="center"/>
      <protection/>
    </xf>
    <xf numFmtId="0" fontId="24" fillId="0" borderId="0" xfId="24" applyFont="1" applyAlignment="1">
      <alignment horizontal="center" vertical="center"/>
      <protection/>
    </xf>
    <xf numFmtId="49" fontId="24" fillId="0" borderId="0" xfId="24" applyNumberFormat="1" applyFont="1" applyBorder="1" applyAlignment="1">
      <alignment horizontal="center" vertical="center"/>
      <protection/>
    </xf>
    <xf numFmtId="0" fontId="16" fillId="0" borderId="0" xfId="24" applyFont="1" applyBorder="1" applyAlignment="1">
      <alignment vertical="center"/>
      <protection/>
    </xf>
    <xf numFmtId="0" fontId="16" fillId="0" borderId="0" xfId="24" applyFont="1" applyFill="1" applyBorder="1" applyAlignment="1">
      <alignment vertical="center"/>
      <protection/>
    </xf>
    <xf numFmtId="38" fontId="16" fillId="0" borderId="0" xfId="24" applyNumberFormat="1" applyFont="1" applyFill="1" applyAlignment="1">
      <alignment vertical="center"/>
      <protection/>
    </xf>
    <xf numFmtId="38" fontId="16" fillId="0" borderId="0" xfId="24" applyNumberFormat="1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2" fontId="16" fillId="0" borderId="0" xfId="24" applyNumberFormat="1" applyFont="1" applyAlignment="1">
      <alignment horizontal="center" vertical="center"/>
      <protection/>
    </xf>
    <xf numFmtId="190" fontId="8" fillId="0" borderId="0" xfId="15" applyNumberFormat="1" applyFont="1" applyFill="1" applyAlignment="1">
      <alignment horizontal="center" vertical="center"/>
    </xf>
    <xf numFmtId="190" fontId="8" fillId="0" borderId="0" xfId="24" applyNumberFormat="1" applyFont="1" applyFill="1" applyBorder="1" applyAlignment="1">
      <alignment horizontal="center" vertical="center"/>
      <protection/>
    </xf>
    <xf numFmtId="190" fontId="9" fillId="0" borderId="0" xfId="24" applyNumberFormat="1" applyFont="1" applyFill="1" applyBorder="1" applyAlignment="1">
      <alignment vertical="center"/>
      <protection/>
    </xf>
    <xf numFmtId="190" fontId="8" fillId="0" borderId="0" xfId="24" applyNumberFormat="1" applyFont="1" applyFill="1" applyAlignment="1">
      <alignment horizontal="center" vertical="center"/>
      <protection/>
    </xf>
    <xf numFmtId="193" fontId="9" fillId="0" borderId="0" xfId="15" applyNumberFormat="1" applyFont="1" applyFill="1" applyAlignment="1">
      <alignment vertical="center"/>
    </xf>
    <xf numFmtId="193" fontId="9" fillId="0" borderId="0" xfId="15" applyNumberFormat="1" applyFont="1" applyFill="1" applyAlignment="1">
      <alignment horizontal="right" vertical="center"/>
    </xf>
    <xf numFmtId="193" fontId="9" fillId="0" borderId="0" xfId="15" applyNumberFormat="1" applyFont="1" applyFill="1" applyAlignment="1">
      <alignment horizontal="center" vertical="center"/>
    </xf>
    <xf numFmtId="0" fontId="20" fillId="0" borderId="0" xfId="24" applyFont="1" applyFill="1" applyAlignment="1">
      <alignment vertical="center"/>
      <protection/>
    </xf>
    <xf numFmtId="0" fontId="8" fillId="0" borderId="0" xfId="24" applyFont="1" applyFill="1" applyAlignment="1">
      <alignment vertical="center"/>
      <protection/>
    </xf>
    <xf numFmtId="43" fontId="8" fillId="0" borderId="0" xfId="15" applyFont="1" applyFill="1" applyAlignment="1">
      <alignment vertical="center"/>
    </xf>
    <xf numFmtId="193" fontId="8" fillId="0" borderId="0" xfId="15" applyNumberFormat="1" applyFont="1" applyFill="1" applyBorder="1" applyAlignment="1">
      <alignment horizontal="center" vertical="center"/>
    </xf>
    <xf numFmtId="0" fontId="17" fillId="0" borderId="0" xfId="24" applyFont="1" applyAlignment="1">
      <alignment vertical="center"/>
      <protection/>
    </xf>
    <xf numFmtId="38" fontId="26" fillId="0" borderId="0" xfId="24" applyNumberFormat="1" applyFont="1" applyAlignment="1">
      <alignment vertical="center"/>
      <protection/>
    </xf>
    <xf numFmtId="0" fontId="26" fillId="0" borderId="0" xfId="24" applyFont="1" applyAlignment="1">
      <alignment vertical="center"/>
      <protection/>
    </xf>
    <xf numFmtId="193" fontId="17" fillId="0" borderId="0" xfId="15" applyNumberFormat="1" applyFont="1" applyAlignment="1">
      <alignment horizontal="right" vertical="center"/>
    </xf>
    <xf numFmtId="193" fontId="17" fillId="0" borderId="0" xfId="15" applyNumberFormat="1" applyFont="1" applyAlignment="1">
      <alignment vertical="center"/>
    </xf>
    <xf numFmtId="193" fontId="17" fillId="0" borderId="0" xfId="15" applyNumberFormat="1" applyFont="1" applyAlignment="1">
      <alignment horizontal="center" vertical="center"/>
    </xf>
    <xf numFmtId="193" fontId="16" fillId="0" borderId="0" xfId="15" applyNumberFormat="1" applyFont="1" applyBorder="1" applyAlignment="1">
      <alignment horizontal="center" vertical="center"/>
    </xf>
    <xf numFmtId="193" fontId="16" fillId="0" borderId="0" xfId="15" applyNumberFormat="1" applyFont="1" applyAlignment="1">
      <alignment vertical="center"/>
    </xf>
    <xf numFmtId="193" fontId="16" fillId="0" borderId="0" xfId="15" applyNumberFormat="1" applyFont="1" applyBorder="1" applyAlignment="1">
      <alignment vertical="center"/>
    </xf>
    <xf numFmtId="193" fontId="16" fillId="0" borderId="0" xfId="15" applyNumberFormat="1" applyFont="1" applyAlignment="1">
      <alignment horizontal="center" vertical="center"/>
    </xf>
    <xf numFmtId="193" fontId="17" fillId="0" borderId="1" xfId="15" applyNumberFormat="1" applyFont="1" applyBorder="1" applyAlignment="1">
      <alignment vertical="center"/>
    </xf>
    <xf numFmtId="43" fontId="16" fillId="0" borderId="0" xfId="15" applyFont="1" applyAlignment="1">
      <alignment horizontal="center" vertical="center"/>
    </xf>
    <xf numFmtId="43" fontId="16" fillId="0" borderId="0" xfId="15" applyFont="1" applyFill="1" applyAlignment="1">
      <alignment vertical="center"/>
    </xf>
    <xf numFmtId="0" fontId="16" fillId="0" borderId="0" xfId="24" applyFont="1" applyFill="1" applyAlignment="1">
      <alignment vertical="center"/>
      <protection/>
    </xf>
    <xf numFmtId="193" fontId="9" fillId="0" borderId="4" xfId="15" applyNumberFormat="1" applyFont="1" applyBorder="1" applyAlignment="1">
      <alignment vertical="center"/>
    </xf>
    <xf numFmtId="193" fontId="9" fillId="0" borderId="4" xfId="15" applyNumberFormat="1" applyFont="1" applyBorder="1" applyAlignment="1">
      <alignment horizontal="right" vertical="center"/>
    </xf>
    <xf numFmtId="49" fontId="8" fillId="0" borderId="0" xfId="24" applyNumberFormat="1" applyFont="1" applyFill="1" applyAlignment="1">
      <alignment horizontal="center" vertical="center"/>
      <protection/>
    </xf>
    <xf numFmtId="37" fontId="16" fillId="0" borderId="0" xfId="24" applyNumberFormat="1" applyFont="1" applyAlignment="1">
      <alignment vertical="center"/>
      <protection/>
    </xf>
    <xf numFmtId="193" fontId="16" fillId="0" borderId="0" xfId="15" applyNumberFormat="1" applyFont="1" applyFill="1" applyAlignment="1">
      <alignment horizontal="right" vertical="center"/>
    </xf>
    <xf numFmtId="193" fontId="17" fillId="0" borderId="2" xfId="15" applyNumberFormat="1" applyFont="1" applyBorder="1" applyAlignment="1">
      <alignment vertical="center"/>
    </xf>
    <xf numFmtId="38" fontId="17" fillId="0" borderId="0" xfId="24" applyNumberFormat="1" applyFont="1" applyAlignment="1">
      <alignment vertical="center"/>
      <protection/>
    </xf>
    <xf numFmtId="38" fontId="17" fillId="0" borderId="2" xfId="24" applyNumberFormat="1" applyFont="1" applyBorder="1" applyAlignment="1">
      <alignment vertical="center"/>
      <protection/>
    </xf>
    <xf numFmtId="193" fontId="17" fillId="0" borderId="2" xfId="15" applyNumberFormat="1" applyFont="1" applyFill="1" applyBorder="1" applyAlignment="1">
      <alignment vertical="center"/>
    </xf>
    <xf numFmtId="37" fontId="17" fillId="0" borderId="0" xfId="24" applyNumberFormat="1" applyFont="1" applyAlignment="1">
      <alignment vertical="center"/>
      <protection/>
    </xf>
    <xf numFmtId="38" fontId="17" fillId="0" borderId="0" xfId="24" applyNumberFormat="1" applyFont="1" applyBorder="1" applyAlignment="1">
      <alignment vertical="center"/>
      <protection/>
    </xf>
    <xf numFmtId="37" fontId="17" fillId="0" borderId="4" xfId="24" applyNumberFormat="1" applyFont="1" applyBorder="1" applyAlignment="1">
      <alignment vertical="center"/>
      <protection/>
    </xf>
    <xf numFmtId="38" fontId="17" fillId="0" borderId="4" xfId="24" applyNumberFormat="1" applyFont="1" applyBorder="1" applyAlignment="1">
      <alignment vertical="center"/>
      <protection/>
    </xf>
    <xf numFmtId="37" fontId="16" fillId="0" borderId="0" xfId="24" applyNumberFormat="1" applyFont="1" applyBorder="1" applyAlignment="1">
      <alignment vertical="center"/>
      <protection/>
    </xf>
    <xf numFmtId="37" fontId="16" fillId="0" borderId="0" xfId="24" applyNumberFormat="1" applyFont="1" applyBorder="1" applyAlignment="1">
      <alignment horizontal="center" vertical="center"/>
      <protection/>
    </xf>
    <xf numFmtId="37" fontId="17" fillId="0" borderId="0" xfId="24" applyNumberFormat="1" applyFont="1" applyBorder="1" applyAlignment="1">
      <alignment vertical="center"/>
      <protection/>
    </xf>
    <xf numFmtId="37" fontId="17" fillId="0" borderId="1" xfId="24" applyNumberFormat="1" applyFont="1" applyBorder="1" applyAlignment="1">
      <alignment vertical="center"/>
      <protection/>
    </xf>
    <xf numFmtId="38" fontId="17" fillId="0" borderId="1" xfId="24" applyNumberFormat="1" applyFont="1" applyBorder="1" applyAlignment="1">
      <alignment vertical="center"/>
      <protection/>
    </xf>
    <xf numFmtId="39" fontId="16" fillId="0" borderId="0" xfId="24" applyNumberFormat="1" applyFont="1" applyBorder="1" applyAlignment="1">
      <alignment vertical="center"/>
      <protection/>
    </xf>
    <xf numFmtId="40" fontId="16" fillId="0" borderId="0" xfId="24" applyNumberFormat="1" applyFont="1" applyBorder="1" applyAlignment="1">
      <alignment vertical="center"/>
      <protection/>
    </xf>
    <xf numFmtId="193" fontId="8" fillId="0" borderId="5" xfId="15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49" fontId="9" fillId="0" borderId="0" xfId="24" applyNumberFormat="1" applyFont="1" applyFill="1" applyBorder="1" applyAlignment="1">
      <alignment horizontal="center" vertical="center"/>
      <protection/>
    </xf>
    <xf numFmtId="37" fontId="20" fillId="0" borderId="0" xfId="0" applyNumberFormat="1" applyFont="1" applyFill="1" applyAlignment="1">
      <alignment vertical="center"/>
    </xf>
    <xf numFmtId="0" fontId="19" fillId="0" borderId="0" xfId="24" applyFont="1" applyFill="1" applyAlignment="1">
      <alignment vertical="center"/>
      <protection/>
    </xf>
    <xf numFmtId="0" fontId="9" fillId="0" borderId="0" xfId="24" applyFont="1" applyFill="1" applyAlignment="1">
      <alignment vertical="center"/>
      <protection/>
    </xf>
    <xf numFmtId="38" fontId="8" fillId="0" borderId="0" xfId="24" applyNumberFormat="1" applyFont="1" applyFill="1" applyAlignment="1">
      <alignment vertical="center"/>
      <protection/>
    </xf>
    <xf numFmtId="190" fontId="9" fillId="0" borderId="4" xfId="24" applyNumberFormat="1" applyFont="1" applyFill="1" applyBorder="1" applyAlignment="1">
      <alignment vertical="center"/>
      <protection/>
    </xf>
    <xf numFmtId="193" fontId="9" fillId="0" borderId="4" xfId="15" applyNumberFormat="1" applyFont="1" applyFill="1" applyBorder="1" applyAlignment="1">
      <alignment vertical="center"/>
    </xf>
    <xf numFmtId="193" fontId="9" fillId="0" borderId="4" xfId="15" applyNumberFormat="1" applyFont="1" applyFill="1" applyBorder="1" applyAlignment="1">
      <alignment horizontal="center" vertical="center"/>
    </xf>
    <xf numFmtId="193" fontId="9" fillId="0" borderId="4" xfId="15" applyNumberFormat="1" applyFont="1" applyFill="1" applyBorder="1" applyAlignment="1">
      <alignment horizontal="right" vertical="center"/>
    </xf>
    <xf numFmtId="0" fontId="17" fillId="0" borderId="0" xfId="24" applyFont="1" applyFill="1" applyAlignment="1">
      <alignment vertical="center"/>
      <protection/>
    </xf>
    <xf numFmtId="38" fontId="26" fillId="0" borderId="0" xfId="24" applyNumberFormat="1" applyFont="1" applyFill="1" applyAlignment="1">
      <alignment vertical="center"/>
      <protection/>
    </xf>
    <xf numFmtId="0" fontId="26" fillId="0" borderId="0" xfId="24" applyFont="1" applyFill="1" applyAlignment="1">
      <alignment vertical="center"/>
      <protection/>
    </xf>
    <xf numFmtId="193" fontId="17" fillId="0" borderId="4" xfId="15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6" fillId="0" borderId="0" xfId="26" applyFont="1" applyFill="1">
      <alignment/>
      <protection/>
    </xf>
    <xf numFmtId="0" fontId="8" fillId="0" borderId="0" xfId="0" applyFont="1" applyFill="1" applyAlignment="1">
      <alignment/>
    </xf>
    <xf numFmtId="0" fontId="25" fillId="0" borderId="0" xfId="0" applyFont="1" applyBorder="1" applyAlignment="1">
      <alignment horizontal="center"/>
    </xf>
    <xf numFmtId="193" fontId="20" fillId="0" borderId="0" xfId="15" applyNumberFormat="1" applyFont="1" applyAlignment="1">
      <alignment vertical="center"/>
    </xf>
    <xf numFmtId="193" fontId="20" fillId="0" borderId="0" xfId="15" applyNumberFormat="1" applyFont="1" applyAlignment="1">
      <alignment horizontal="right" vertical="center"/>
    </xf>
    <xf numFmtId="193" fontId="20" fillId="0" borderId="0" xfId="15" applyNumberFormat="1" applyFont="1" applyFill="1" applyAlignment="1">
      <alignment vertical="center"/>
    </xf>
    <xf numFmtId="193" fontId="21" fillId="0" borderId="0" xfId="15" applyNumberFormat="1" applyFont="1" applyBorder="1" applyAlignment="1">
      <alignment vertical="center"/>
    </xf>
    <xf numFmtId="41" fontId="16" fillId="0" borderId="0" xfId="15" applyNumberFormat="1" applyFont="1" applyAlignment="1">
      <alignment vertical="center"/>
    </xf>
    <xf numFmtId="41" fontId="16" fillId="0" borderId="0" xfId="24" applyNumberFormat="1" applyFont="1" applyAlignment="1">
      <alignment vertical="center"/>
      <protection/>
    </xf>
    <xf numFmtId="41" fontId="16" fillId="0" borderId="0" xfId="24" applyNumberFormat="1" applyFont="1" applyFill="1" applyAlignment="1">
      <alignment vertical="center"/>
      <protection/>
    </xf>
    <xf numFmtId="41" fontId="20" fillId="0" borderId="0" xfId="15" applyNumberFormat="1" applyFont="1" applyAlignment="1">
      <alignment vertical="center"/>
    </xf>
    <xf numFmtId="41" fontId="20" fillId="0" borderId="0" xfId="15" applyNumberFormat="1" applyFont="1" applyAlignment="1">
      <alignment horizontal="right" vertical="center"/>
    </xf>
    <xf numFmtId="41" fontId="16" fillId="0" borderId="0" xfId="24" applyNumberFormat="1" applyFont="1" applyAlignment="1">
      <alignment horizontal="center" vertical="center"/>
      <protection/>
    </xf>
    <xf numFmtId="41" fontId="16" fillId="0" borderId="0" xfId="24" applyNumberFormat="1" applyFont="1" applyAlignment="1">
      <alignment horizontal="right" vertical="center"/>
      <protection/>
    </xf>
    <xf numFmtId="41" fontId="16" fillId="0" borderId="0" xfId="24" applyNumberFormat="1" applyFont="1" applyFill="1" applyAlignment="1">
      <alignment horizontal="right" vertical="center"/>
      <protection/>
    </xf>
    <xf numFmtId="41" fontId="17" fillId="0" borderId="0" xfId="24" applyNumberFormat="1" applyFont="1" applyAlignment="1">
      <alignment horizontal="right" vertical="center"/>
      <protection/>
    </xf>
    <xf numFmtId="41" fontId="16" fillId="0" borderId="0" xfId="24" applyNumberFormat="1" applyFont="1" applyFill="1" applyAlignment="1">
      <alignment horizontal="center" vertical="center"/>
      <protection/>
    </xf>
    <xf numFmtId="41" fontId="9" fillId="0" borderId="0" xfId="15" applyNumberFormat="1" applyFont="1" applyBorder="1" applyAlignment="1">
      <alignment horizontal="center" vertical="center"/>
    </xf>
    <xf numFmtId="41" fontId="24" fillId="0" borderId="0" xfId="24" applyNumberFormat="1" applyFont="1" applyBorder="1" applyAlignment="1">
      <alignment horizontal="center" vertical="center"/>
      <protection/>
    </xf>
    <xf numFmtId="41" fontId="25" fillId="0" borderId="0" xfId="0" applyNumberFormat="1" applyFont="1" applyBorder="1" applyAlignment="1">
      <alignment horizontal="center"/>
    </xf>
    <xf numFmtId="41" fontId="16" fillId="0" borderId="0" xfId="24" applyNumberFormat="1" applyFont="1" applyBorder="1" applyAlignment="1">
      <alignment vertical="center"/>
      <protection/>
    </xf>
    <xf numFmtId="41" fontId="16" fillId="0" borderId="0" xfId="24" applyNumberFormat="1" applyFont="1" applyFill="1" applyBorder="1" applyAlignment="1">
      <alignment vertical="center"/>
      <protection/>
    </xf>
    <xf numFmtId="41" fontId="17" fillId="0" borderId="2" xfId="24" applyNumberFormat="1" applyFont="1" applyBorder="1" applyAlignment="1">
      <alignment vertical="center"/>
      <protection/>
    </xf>
    <xf numFmtId="41" fontId="17" fillId="0" borderId="2" xfId="15" applyNumberFormat="1" applyFont="1" applyFill="1" applyBorder="1" applyAlignment="1">
      <alignment vertical="center"/>
    </xf>
    <xf numFmtId="41" fontId="16" fillId="0" borderId="0" xfId="15" applyNumberFormat="1" applyFont="1" applyFill="1" applyAlignment="1">
      <alignment vertical="center"/>
    </xf>
    <xf numFmtId="41" fontId="20" fillId="0" borderId="0" xfId="15" applyNumberFormat="1" applyFont="1" applyFill="1" applyAlignment="1">
      <alignment vertical="center"/>
    </xf>
    <xf numFmtId="41" fontId="20" fillId="0" borderId="0" xfId="15" applyNumberFormat="1" applyFont="1" applyFill="1" applyAlignment="1">
      <alignment horizontal="right" vertical="center"/>
    </xf>
    <xf numFmtId="41" fontId="8" fillId="0" borderId="0" xfId="15" applyNumberFormat="1" applyFont="1" applyAlignment="1">
      <alignment vertical="center"/>
    </xf>
    <xf numFmtId="41" fontId="16" fillId="0" borderId="0" xfId="15" applyNumberFormat="1" applyFont="1" applyFill="1" applyAlignment="1">
      <alignment horizontal="right" vertical="center"/>
    </xf>
    <xf numFmtId="41" fontId="17" fillId="0" borderId="0" xfId="24" applyNumberFormat="1" applyFont="1" applyAlignment="1">
      <alignment vertical="center"/>
      <protection/>
    </xf>
    <xf numFmtId="41" fontId="20" fillId="0" borderId="0" xfId="15" applyNumberFormat="1" applyFont="1" applyBorder="1" applyAlignment="1">
      <alignment vertical="center"/>
    </xf>
    <xf numFmtId="41" fontId="16" fillId="0" borderId="0" xfId="15" applyNumberFormat="1" applyFont="1" applyAlignment="1">
      <alignment horizontal="center" vertical="center"/>
    </xf>
    <xf numFmtId="41" fontId="16" fillId="0" borderId="0" xfId="24" applyNumberFormat="1" applyFont="1" applyBorder="1" applyAlignment="1">
      <alignment horizontal="center" vertical="center"/>
      <protection/>
    </xf>
    <xf numFmtId="41" fontId="8" fillId="0" borderId="0" xfId="15" applyNumberFormat="1" applyFont="1" applyAlignment="1">
      <alignment horizontal="center" vertical="center"/>
    </xf>
    <xf numFmtId="41" fontId="17" fillId="0" borderId="4" xfId="24" applyNumberFormat="1" applyFont="1" applyBorder="1" applyAlignment="1">
      <alignment vertical="center"/>
      <protection/>
    </xf>
    <xf numFmtId="41" fontId="17" fillId="0" borderId="0" xfId="24" applyNumberFormat="1" applyFont="1" applyBorder="1" applyAlignment="1">
      <alignment vertical="center"/>
      <protection/>
    </xf>
    <xf numFmtId="41" fontId="17" fillId="0" borderId="1" xfId="24" applyNumberFormat="1" applyFont="1" applyBorder="1" applyAlignment="1">
      <alignment vertical="center"/>
      <protection/>
    </xf>
    <xf numFmtId="41" fontId="16" fillId="0" borderId="0" xfId="0" applyNumberFormat="1" applyFont="1" applyAlignment="1">
      <alignment/>
    </xf>
    <xf numFmtId="41" fontId="16" fillId="0" borderId="0" xfId="0" applyNumberFormat="1" applyFont="1" applyFill="1" applyAlignment="1">
      <alignment/>
    </xf>
    <xf numFmtId="43" fontId="8" fillId="0" borderId="2" xfId="15" applyFont="1" applyBorder="1" applyAlignment="1">
      <alignment vertical="center"/>
    </xf>
    <xf numFmtId="43" fontId="8" fillId="0" borderId="1" xfId="15" applyFont="1" applyBorder="1" applyAlignment="1">
      <alignment vertical="center"/>
    </xf>
    <xf numFmtId="41" fontId="16" fillId="0" borderId="0" xfId="15" applyNumberFormat="1" applyFont="1" applyFill="1" applyAlignment="1">
      <alignment horizontal="center" vertical="center"/>
    </xf>
    <xf numFmtId="0" fontId="8" fillId="2" borderId="0" xfId="24" applyFont="1" applyFill="1" applyAlignment="1">
      <alignment vertical="center"/>
      <protection/>
    </xf>
    <xf numFmtId="43" fontId="8" fillId="2" borderId="0" xfId="15" applyFont="1" applyFill="1" applyAlignment="1">
      <alignment vertical="center"/>
    </xf>
    <xf numFmtId="193" fontId="8" fillId="0" borderId="3" xfId="0" applyNumberFormat="1" applyFont="1" applyBorder="1" applyAlignment="1">
      <alignment vertical="center"/>
    </xf>
    <xf numFmtId="37" fontId="16" fillId="0" borderId="0" xfId="24" applyNumberFormat="1" applyFont="1" applyFill="1" applyBorder="1" applyAlignment="1">
      <alignment vertical="center"/>
      <protection/>
    </xf>
    <xf numFmtId="41" fontId="16" fillId="0" borderId="0" xfId="24" applyNumberFormat="1" applyFont="1" applyFill="1" applyBorder="1" applyAlignment="1">
      <alignment horizontal="center" vertical="center"/>
      <protection/>
    </xf>
    <xf numFmtId="190" fontId="16" fillId="0" borderId="0" xfId="24" applyNumberFormat="1" applyFont="1" applyFill="1" applyAlignment="1">
      <alignment vertical="center"/>
      <protection/>
    </xf>
    <xf numFmtId="193" fontId="16" fillId="0" borderId="0" xfId="15" applyNumberFormat="1" applyFont="1" applyFill="1" applyAlignment="1">
      <alignment vertical="center"/>
    </xf>
    <xf numFmtId="43" fontId="16" fillId="0" borderId="0" xfId="15" applyFont="1" applyFill="1" applyAlignment="1">
      <alignment horizontal="center" vertical="center"/>
    </xf>
    <xf numFmtId="190" fontId="16" fillId="0" borderId="0" xfId="24" applyNumberFormat="1" applyFont="1" applyFill="1" applyBorder="1" applyAlignment="1">
      <alignment vertical="center"/>
      <protection/>
    </xf>
    <xf numFmtId="190" fontId="16" fillId="0" borderId="0" xfId="24" applyNumberFormat="1" applyFont="1" applyFill="1" applyBorder="1" applyAlignment="1">
      <alignment horizontal="right" vertical="center"/>
      <protection/>
    </xf>
    <xf numFmtId="43" fontId="16" fillId="0" borderId="0" xfId="0" applyNumberFormat="1" applyFont="1" applyAlignment="1">
      <alignment/>
    </xf>
    <xf numFmtId="43" fontId="16" fillId="0" borderId="0" xfId="0" applyNumberFormat="1" applyFont="1" applyFill="1" applyAlignment="1">
      <alignment/>
    </xf>
    <xf numFmtId="0" fontId="19" fillId="2" borderId="0" xfId="24" applyFont="1" applyFill="1" applyAlignment="1">
      <alignment vertical="center"/>
      <protection/>
    </xf>
    <xf numFmtId="193" fontId="8" fillId="0" borderId="0" xfId="24" applyNumberFormat="1" applyFont="1" applyAlignment="1">
      <alignment vertical="center"/>
      <protection/>
    </xf>
    <xf numFmtId="43" fontId="16" fillId="0" borderId="0" xfId="24" applyNumberFormat="1" applyFont="1" applyBorder="1" applyAlignment="1">
      <alignment vertical="center"/>
      <protection/>
    </xf>
    <xf numFmtId="41" fontId="21" fillId="0" borderId="0" xfId="15" applyNumberFormat="1" applyFont="1" applyBorder="1" applyAlignment="1">
      <alignment vertical="center"/>
    </xf>
    <xf numFmtId="41" fontId="20" fillId="0" borderId="0" xfId="24" applyNumberFormat="1" applyFont="1" applyFill="1" applyAlignment="1">
      <alignment vertical="center"/>
      <protection/>
    </xf>
    <xf numFmtId="193" fontId="9" fillId="0" borderId="1" xfId="15" applyNumberFormat="1" applyFont="1" applyFill="1" applyBorder="1" applyAlignment="1">
      <alignment vertical="center"/>
    </xf>
    <xf numFmtId="41" fontId="8" fillId="0" borderId="0" xfId="24" applyNumberFormat="1" applyFont="1" applyFill="1" applyAlignment="1">
      <alignment horizontal="centerContinuous" vertical="center"/>
      <protection/>
    </xf>
    <xf numFmtId="41" fontId="8" fillId="0" borderId="0" xfId="24" applyNumberFormat="1" applyFont="1" applyFill="1" applyAlignment="1">
      <alignment vertical="center"/>
      <protection/>
    </xf>
    <xf numFmtId="41" fontId="9" fillId="0" borderId="4" xfId="24" applyNumberFormat="1" applyFont="1" applyFill="1" applyBorder="1" applyAlignment="1">
      <alignment vertical="center"/>
      <protection/>
    </xf>
    <xf numFmtId="41" fontId="14" fillId="0" borderId="4" xfId="24" applyNumberFormat="1" applyFont="1" applyFill="1" applyBorder="1" applyAlignment="1">
      <alignment horizontal="center" vertical="center"/>
      <protection/>
    </xf>
    <xf numFmtId="41" fontId="9" fillId="0" borderId="0" xfId="15" applyNumberFormat="1" applyFont="1" applyFill="1" applyAlignment="1">
      <alignment vertical="center"/>
    </xf>
    <xf numFmtId="41" fontId="8" fillId="0" borderId="0" xfId="15" applyNumberFormat="1" applyFont="1" applyFill="1" applyAlignment="1">
      <alignment horizontal="center" vertical="center"/>
    </xf>
    <xf numFmtId="41" fontId="9" fillId="0" borderId="0" xfId="24" applyNumberFormat="1" applyFont="1" applyFill="1" applyBorder="1" applyAlignment="1">
      <alignment vertical="center"/>
      <protection/>
    </xf>
    <xf numFmtId="41" fontId="8" fillId="0" borderId="0" xfId="15" applyNumberFormat="1" applyFont="1" applyFill="1" applyAlignment="1">
      <alignment vertical="center"/>
    </xf>
    <xf numFmtId="41" fontId="8" fillId="0" borderId="0" xfId="24" applyNumberFormat="1" applyFont="1" applyAlignment="1">
      <alignment horizontal="centerContinuous" vertical="center"/>
      <protection/>
    </xf>
    <xf numFmtId="41" fontId="8" fillId="0" borderId="0" xfId="24" applyNumberFormat="1" applyFont="1" applyAlignment="1">
      <alignment vertical="center"/>
      <protection/>
    </xf>
    <xf numFmtId="41" fontId="9" fillId="0" borderId="0" xfId="24" applyNumberFormat="1" applyFont="1" applyBorder="1" applyAlignment="1">
      <alignment horizontal="center" vertical="center"/>
      <protection/>
    </xf>
    <xf numFmtId="41" fontId="14" fillId="0" borderId="4" xfId="24" applyNumberFormat="1" applyFont="1" applyBorder="1" applyAlignment="1">
      <alignment horizontal="center" vertical="center"/>
      <protection/>
    </xf>
    <xf numFmtId="41" fontId="9" fillId="0" borderId="0" xfId="15" applyNumberFormat="1" applyFont="1" applyAlignment="1">
      <alignment vertical="center"/>
    </xf>
    <xf numFmtId="41" fontId="9" fillId="0" borderId="4" xfId="15" applyNumberFormat="1" applyFont="1" applyBorder="1" applyAlignment="1">
      <alignment vertical="center"/>
    </xf>
    <xf numFmtId="41" fontId="9" fillId="0" borderId="1" xfId="15" applyNumberFormat="1" applyFont="1" applyBorder="1" applyAlignment="1">
      <alignment vertical="center"/>
    </xf>
    <xf numFmtId="41" fontId="8" fillId="0" borderId="0" xfId="15" applyNumberFormat="1" applyFont="1" applyBorder="1" applyAlignment="1">
      <alignment vertical="center"/>
    </xf>
    <xf numFmtId="41" fontId="9" fillId="0" borderId="4" xfId="24" applyNumberFormat="1" applyFont="1" applyBorder="1" applyAlignment="1">
      <alignment vertical="center"/>
      <protection/>
    </xf>
    <xf numFmtId="41" fontId="9" fillId="0" borderId="1" xfId="24" applyNumberFormat="1" applyFont="1" applyBorder="1" applyAlignment="1">
      <alignment vertical="center"/>
      <protection/>
    </xf>
    <xf numFmtId="41" fontId="14" fillId="0" borderId="0" xfId="24" applyNumberFormat="1" applyFont="1" applyBorder="1" applyAlignment="1" quotePrefix="1">
      <alignment horizontal="center" vertical="center"/>
      <protection/>
    </xf>
    <xf numFmtId="41" fontId="9" fillId="0" borderId="0" xfId="24" applyNumberFormat="1" applyFont="1" applyAlignment="1">
      <alignment horizontal="center" vertical="center"/>
      <protection/>
    </xf>
    <xf numFmtId="41" fontId="8" fillId="0" borderId="4" xfId="15" applyNumberFormat="1" applyFont="1" applyBorder="1" applyAlignment="1">
      <alignment vertical="center"/>
    </xf>
    <xf numFmtId="41" fontId="8" fillId="0" borderId="4" xfId="15" applyNumberFormat="1" applyFont="1" applyBorder="1" applyAlignment="1">
      <alignment horizontal="right" vertical="center"/>
    </xf>
    <xf numFmtId="41" fontId="9" fillId="0" borderId="0" xfId="15" applyNumberFormat="1" applyFont="1" applyAlignment="1">
      <alignment horizontal="right" vertical="center"/>
    </xf>
    <xf numFmtId="41" fontId="8" fillId="0" borderId="0" xfId="15" applyNumberFormat="1" applyFont="1" applyAlignment="1">
      <alignment horizontal="right" vertical="center"/>
    </xf>
    <xf numFmtId="41" fontId="9" fillId="0" borderId="4" xfId="15" applyNumberFormat="1" applyFont="1" applyBorder="1" applyAlignment="1">
      <alignment horizontal="right" vertical="center"/>
    </xf>
    <xf numFmtId="41" fontId="8" fillId="0" borderId="0" xfId="15" applyNumberFormat="1" applyFont="1" applyFill="1" applyAlignment="1">
      <alignment horizontal="right" vertical="center"/>
    </xf>
    <xf numFmtId="41" fontId="9" fillId="0" borderId="0" xfId="24" applyNumberFormat="1" applyFont="1" applyAlignment="1">
      <alignment vertical="center"/>
      <protection/>
    </xf>
    <xf numFmtId="41" fontId="18" fillId="0" borderId="4" xfId="24" applyNumberFormat="1" applyFont="1" applyBorder="1" applyAlignment="1">
      <alignment horizontal="right" vertical="center"/>
      <protection/>
    </xf>
    <xf numFmtId="41" fontId="9" fillId="0" borderId="0" xfId="15" applyNumberFormat="1" applyFont="1" applyAlignment="1">
      <alignment horizontal="center" vertical="center"/>
    </xf>
    <xf numFmtId="41" fontId="9" fillId="0" borderId="4" xfId="15" applyNumberFormat="1" applyFont="1" applyBorder="1" applyAlignment="1">
      <alignment horizontal="center" vertical="center"/>
    </xf>
    <xf numFmtId="193" fontId="17" fillId="0" borderId="1" xfId="15" applyNumberFormat="1" applyFont="1" applyBorder="1" applyAlignment="1">
      <alignment horizontal="center" vertical="center"/>
    </xf>
    <xf numFmtId="41" fontId="19" fillId="0" borderId="3" xfId="24" applyNumberFormat="1" applyFont="1" applyBorder="1" applyAlignment="1">
      <alignment horizontal="center" vertical="center"/>
      <protection/>
    </xf>
    <xf numFmtId="43" fontId="20" fillId="0" borderId="0" xfId="15" applyFont="1" applyFill="1" applyAlignment="1">
      <alignment vertical="center"/>
    </xf>
    <xf numFmtId="43" fontId="8" fillId="0" borderId="0" xfId="15" applyFont="1" applyFill="1" applyAlignment="1">
      <alignment horizontal="center" vertical="center"/>
    </xf>
    <xf numFmtId="43" fontId="9" fillId="0" borderId="0" xfId="15" applyFont="1" applyFill="1" applyBorder="1" applyAlignment="1">
      <alignment vertical="center"/>
    </xf>
    <xf numFmtId="43" fontId="8" fillId="0" borderId="0" xfId="15" applyFont="1" applyFill="1" applyBorder="1" applyAlignment="1">
      <alignment horizontal="center" vertical="center"/>
    </xf>
    <xf numFmtId="43" fontId="9" fillId="0" borderId="0" xfId="15" applyFont="1" applyFill="1" applyAlignment="1">
      <alignment vertical="center"/>
    </xf>
    <xf numFmtId="193" fontId="8" fillId="0" borderId="0" xfId="15" applyNumberFormat="1" applyFont="1" applyFill="1" applyBorder="1" applyAlignment="1">
      <alignment vertical="center"/>
    </xf>
    <xf numFmtId="193" fontId="9" fillId="0" borderId="0" xfId="15" applyNumberFormat="1" applyFont="1" applyFill="1" applyBorder="1" applyAlignment="1">
      <alignment vertical="center"/>
    </xf>
    <xf numFmtId="193" fontId="9" fillId="0" borderId="0" xfId="15" applyNumberFormat="1" applyFont="1" applyFill="1" applyBorder="1" applyAlignment="1">
      <alignment horizontal="right" vertical="center"/>
    </xf>
    <xf numFmtId="193" fontId="9" fillId="0" borderId="0" xfId="15" applyNumberFormat="1" applyFont="1" applyFill="1" applyBorder="1" applyAlignment="1">
      <alignment horizontal="center" vertical="center"/>
    </xf>
    <xf numFmtId="193" fontId="8" fillId="0" borderId="0" xfId="15" applyNumberFormat="1" applyFont="1" applyFill="1" applyBorder="1" applyAlignment="1">
      <alignment horizontal="right" vertical="center"/>
    </xf>
    <xf numFmtId="193" fontId="8" fillId="0" borderId="3" xfId="15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193" fontId="19" fillId="0" borderId="0" xfId="15" applyNumberFormat="1" applyFont="1" applyFill="1" applyAlignment="1">
      <alignment horizontal="right" vertical="center"/>
    </xf>
    <xf numFmtId="0" fontId="19" fillId="0" borderId="0" xfId="24" applyFont="1" applyAlignment="1">
      <alignment horizontal="centerContinuous" vertical="center"/>
      <protection/>
    </xf>
    <xf numFmtId="41" fontId="19" fillId="0" borderId="0" xfId="24" applyNumberFormat="1" applyFont="1" applyAlignment="1">
      <alignment horizontal="centerContinuous" vertical="center"/>
      <protection/>
    </xf>
    <xf numFmtId="0" fontId="19" fillId="0" borderId="0" xfId="24" applyFont="1" applyAlignment="1">
      <alignment vertical="center"/>
      <protection/>
    </xf>
    <xf numFmtId="41" fontId="19" fillId="0" borderId="0" xfId="24" applyNumberFormat="1" applyFont="1" applyAlignment="1">
      <alignment horizontal="right" vertical="center"/>
      <protection/>
    </xf>
    <xf numFmtId="41" fontId="19" fillId="0" borderId="3" xfId="24" applyNumberFormat="1" applyFont="1" applyBorder="1" applyAlignment="1">
      <alignment horizontal="centerContinuous" vertical="center"/>
      <protection/>
    </xf>
    <xf numFmtId="41" fontId="29" fillId="0" borderId="3" xfId="24" applyNumberFormat="1" applyFont="1" applyBorder="1" applyAlignment="1">
      <alignment horizontal="right" vertical="center"/>
      <protection/>
    </xf>
    <xf numFmtId="0" fontId="30" fillId="0" borderId="0" xfId="24" applyFont="1" applyAlignment="1">
      <alignment horizontal="center" vertical="center"/>
      <protection/>
    </xf>
    <xf numFmtId="0" fontId="19" fillId="0" borderId="0" xfId="24" applyFont="1" applyAlignment="1">
      <alignment horizontal="center" vertical="center"/>
      <protection/>
    </xf>
    <xf numFmtId="41" fontId="19" fillId="0" borderId="0" xfId="24" applyNumberFormat="1" applyFont="1" applyBorder="1" applyAlignment="1">
      <alignment horizontal="center" vertical="center"/>
      <protection/>
    </xf>
    <xf numFmtId="41" fontId="19" fillId="0" borderId="0" xfId="24" applyNumberFormat="1" applyFont="1" applyAlignment="1">
      <alignment horizontal="center" vertical="center"/>
      <protection/>
    </xf>
    <xf numFmtId="41" fontId="19" fillId="0" borderId="0" xfId="24" applyNumberFormat="1" applyFont="1" applyAlignment="1">
      <alignment vertical="center"/>
      <protection/>
    </xf>
    <xf numFmtId="0" fontId="19" fillId="0" borderId="0" xfId="0" applyFont="1" applyAlignment="1">
      <alignment horizontal="left" vertical="center"/>
    </xf>
    <xf numFmtId="41" fontId="19" fillId="0" borderId="0" xfId="15" applyNumberFormat="1" applyFont="1" applyAlignment="1">
      <alignment vertical="center"/>
    </xf>
    <xf numFmtId="41" fontId="19" fillId="0" borderId="0" xfId="15" applyNumberFormat="1" applyFont="1" applyAlignment="1">
      <alignment horizontal="center" vertical="center"/>
    </xf>
    <xf numFmtId="41" fontId="19" fillId="0" borderId="0" xfId="15" applyNumberFormat="1" applyFont="1" applyFill="1" applyAlignment="1">
      <alignment horizontal="center" vertical="center"/>
    </xf>
    <xf numFmtId="41" fontId="19" fillId="0" borderId="0" xfId="15" applyNumberFormat="1" applyFont="1" applyAlignment="1">
      <alignment horizontal="right" vertical="center"/>
    </xf>
    <xf numFmtId="41" fontId="19" fillId="0" borderId="0" xfId="15" applyNumberFormat="1" applyFont="1" applyFill="1" applyAlignment="1">
      <alignment vertical="center"/>
    </xf>
    <xf numFmtId="41" fontId="19" fillId="0" borderId="0" xfId="24" applyNumberFormat="1" applyFont="1" applyFill="1" applyBorder="1" applyAlignment="1">
      <alignment horizontal="right" vertical="center"/>
      <protection/>
    </xf>
    <xf numFmtId="41" fontId="19" fillId="0" borderId="0" xfId="24" applyNumberFormat="1" applyFont="1" applyFill="1" applyBorder="1" applyAlignment="1">
      <alignment horizontal="center" vertical="center"/>
      <protection/>
    </xf>
    <xf numFmtId="43" fontId="19" fillId="0" borderId="0" xfId="15" applyFont="1" applyAlignment="1">
      <alignment vertical="center"/>
    </xf>
    <xf numFmtId="41" fontId="19" fillId="0" borderId="4" xfId="24" applyNumberFormat="1" applyFont="1" applyBorder="1" applyAlignment="1">
      <alignment vertical="center"/>
      <protection/>
    </xf>
    <xf numFmtId="190" fontId="19" fillId="0" borderId="0" xfId="24" applyNumberFormat="1" applyFont="1" applyAlignment="1">
      <alignment vertical="center"/>
      <protection/>
    </xf>
    <xf numFmtId="41" fontId="19" fillId="0" borderId="2" xfId="24" applyNumberFormat="1" applyFont="1" applyFill="1" applyBorder="1" applyAlignment="1">
      <alignment vertical="center"/>
      <protection/>
    </xf>
    <xf numFmtId="41" fontId="19" fillId="0" borderId="0" xfId="24" applyNumberFormat="1" applyFont="1" applyBorder="1" applyAlignment="1">
      <alignment vertical="center"/>
      <protection/>
    </xf>
    <xf numFmtId="38" fontId="19" fillId="0" borderId="0" xfId="24" applyNumberFormat="1" applyFont="1" applyBorder="1" applyAlignment="1">
      <alignment vertical="center"/>
      <protection/>
    </xf>
    <xf numFmtId="0" fontId="19" fillId="0" borderId="0" xfId="24" applyFont="1" applyAlignment="1">
      <alignment horizontal="left" vertical="center"/>
      <protection/>
    </xf>
    <xf numFmtId="0" fontId="19" fillId="0" borderId="0" xfId="0" applyFont="1" applyFill="1" applyAlignment="1">
      <alignment/>
    </xf>
    <xf numFmtId="194" fontId="19" fillId="0" borderId="0" xfId="24" applyNumberFormat="1" applyFont="1" applyAlignment="1">
      <alignment vertical="center"/>
      <protection/>
    </xf>
    <xf numFmtId="193" fontId="19" fillId="0" borderId="0" xfId="15" applyNumberFormat="1" applyFont="1" applyAlignment="1">
      <alignment vertical="center"/>
    </xf>
    <xf numFmtId="193" fontId="19" fillId="0" borderId="0" xfId="15" applyNumberFormat="1" applyFont="1" applyAlignment="1">
      <alignment horizontal="right" vertical="center"/>
    </xf>
    <xf numFmtId="193" fontId="19" fillId="0" borderId="0" xfId="15" applyNumberFormat="1" applyFont="1" applyAlignment="1">
      <alignment horizontal="center" vertical="center"/>
    </xf>
    <xf numFmtId="193" fontId="19" fillId="0" borderId="2" xfId="15" applyNumberFormat="1" applyFont="1" applyBorder="1" applyAlignment="1">
      <alignment vertical="center"/>
    </xf>
    <xf numFmtId="193" fontId="19" fillId="0" borderId="0" xfId="15" applyNumberFormat="1" applyFont="1" applyBorder="1" applyAlignment="1">
      <alignment vertical="center"/>
    </xf>
    <xf numFmtId="193" fontId="19" fillId="0" borderId="0" xfId="15" applyNumberFormat="1" applyFont="1" applyBorder="1" applyAlignment="1">
      <alignment horizontal="center" vertical="center"/>
    </xf>
    <xf numFmtId="193" fontId="19" fillId="0" borderId="2" xfId="15" applyNumberFormat="1" applyFont="1" applyBorder="1" applyAlignment="1">
      <alignment horizontal="center" vertical="center"/>
    </xf>
    <xf numFmtId="193" fontId="19" fillId="0" borderId="0" xfId="15" applyNumberFormat="1" applyFont="1" applyAlignment="1">
      <alignment/>
    </xf>
    <xf numFmtId="193" fontId="19" fillId="0" borderId="3" xfId="15" applyNumberFormat="1" applyFont="1" applyFill="1" applyBorder="1" applyAlignment="1">
      <alignment vertical="center"/>
    </xf>
    <xf numFmtId="193" fontId="19" fillId="0" borderId="0" xfId="15" applyNumberFormat="1" applyFont="1" applyFill="1" applyBorder="1" applyAlignment="1">
      <alignment vertical="center"/>
    </xf>
    <xf numFmtId="193" fontId="19" fillId="0" borderId="0" xfId="15" applyNumberFormat="1" applyFont="1" applyFill="1" applyBorder="1" applyAlignment="1">
      <alignment horizontal="center" vertical="center"/>
    </xf>
    <xf numFmtId="193" fontId="19" fillId="0" borderId="3" xfId="15" applyNumberFormat="1" applyFont="1" applyFill="1" applyBorder="1" applyAlignment="1">
      <alignment horizontal="right" vertical="center"/>
    </xf>
    <xf numFmtId="193" fontId="19" fillId="0" borderId="3" xfId="15" applyNumberFormat="1" applyFont="1" applyFill="1" applyBorder="1" applyAlignment="1">
      <alignment horizontal="center" vertical="center"/>
    </xf>
    <xf numFmtId="193" fontId="19" fillId="0" borderId="1" xfId="15" applyNumberFormat="1" applyFont="1" applyBorder="1" applyAlignment="1">
      <alignment vertical="center"/>
    </xf>
    <xf numFmtId="193" fontId="19" fillId="0" borderId="0" xfId="15" applyNumberFormat="1" applyFont="1" applyBorder="1" applyAlignment="1">
      <alignment horizontal="right" vertical="center"/>
    </xf>
    <xf numFmtId="193" fontId="19" fillId="0" borderId="1" xfId="15" applyNumberFormat="1" applyFont="1" applyBorder="1" applyAlignment="1">
      <alignment horizontal="center" vertical="center"/>
    </xf>
    <xf numFmtId="193" fontId="19" fillId="0" borderId="1" xfId="15" applyNumberFormat="1" applyFont="1" applyBorder="1" applyAlignment="1">
      <alignment horizontal="right" vertical="center"/>
    </xf>
    <xf numFmtId="193" fontId="19" fillId="0" borderId="0" xfId="15" applyNumberFormat="1" applyFont="1" applyAlignment="1">
      <alignment horizontal="centerContinuous" vertical="center"/>
    </xf>
    <xf numFmtId="41" fontId="20" fillId="0" borderId="0" xfId="24" applyNumberFormat="1" applyFont="1" applyBorder="1" applyAlignment="1">
      <alignment vertical="center"/>
      <protection/>
    </xf>
    <xf numFmtId="38" fontId="20" fillId="0" borderId="0" xfId="24" applyNumberFormat="1" applyFont="1" applyBorder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4" fillId="0" borderId="0" xfId="24" applyFont="1" applyFill="1" applyAlignment="1">
      <alignment vertical="center"/>
      <protection/>
    </xf>
    <xf numFmtId="41" fontId="20" fillId="0" borderId="0" xfId="24" applyNumberFormat="1" applyFont="1" applyFill="1" applyAlignment="1">
      <alignment horizontal="center" vertical="center"/>
      <protection/>
    </xf>
    <xf numFmtId="190" fontId="16" fillId="0" borderId="0" xfId="15" applyNumberFormat="1" applyFont="1" applyFill="1" applyAlignment="1">
      <alignment vertical="center"/>
    </xf>
    <xf numFmtId="193" fontId="16" fillId="0" borderId="0" xfId="15" applyNumberFormat="1" applyFont="1" applyFill="1" applyAlignment="1">
      <alignment horizontal="center" vertical="center"/>
    </xf>
    <xf numFmtId="190" fontId="17" fillId="0" borderId="0" xfId="15" applyNumberFormat="1" applyFont="1" applyFill="1" applyAlignment="1">
      <alignment vertical="center"/>
    </xf>
    <xf numFmtId="190" fontId="16" fillId="0" borderId="0" xfId="15" applyNumberFormat="1" applyFont="1" applyFill="1" applyAlignment="1">
      <alignment horizontal="right" vertical="center"/>
    </xf>
    <xf numFmtId="193" fontId="19" fillId="0" borderId="0" xfId="15" applyNumberFormat="1" applyFont="1" applyFill="1" applyAlignment="1">
      <alignment horizontal="center" vertical="center"/>
    </xf>
    <xf numFmtId="41" fontId="19" fillId="0" borderId="0" xfId="24" applyNumberFormat="1" applyFont="1" applyFill="1" applyAlignment="1">
      <alignment vertical="center"/>
      <protection/>
    </xf>
    <xf numFmtId="41" fontId="19" fillId="0" borderId="0" xfId="24" applyNumberFormat="1" applyFont="1" applyFill="1" applyAlignment="1">
      <alignment horizontal="right" vertical="center"/>
      <protection/>
    </xf>
    <xf numFmtId="41" fontId="19" fillId="0" borderId="0" xfId="24" applyNumberFormat="1" applyFont="1" applyFill="1" applyAlignment="1">
      <alignment horizontal="center" vertical="center"/>
      <protection/>
    </xf>
    <xf numFmtId="193" fontId="19" fillId="0" borderId="0" xfId="15" applyNumberFormat="1" applyFont="1" applyFill="1" applyAlignment="1">
      <alignment vertical="center"/>
    </xf>
    <xf numFmtId="0" fontId="19" fillId="0" borderId="4" xfId="24" applyFont="1" applyBorder="1" applyAlignment="1">
      <alignment horizontal="centerContinuous" vertical="center"/>
      <protection/>
    </xf>
    <xf numFmtId="193" fontId="16" fillId="0" borderId="3" xfId="15" applyNumberFormat="1" applyFont="1" applyBorder="1" applyAlignment="1">
      <alignment horizontal="center" vertical="center"/>
    </xf>
    <xf numFmtId="193" fontId="16" fillId="0" borderId="0" xfId="15" applyNumberFormat="1" applyFont="1" applyAlignment="1">
      <alignment horizontal="right" vertical="center"/>
    </xf>
    <xf numFmtId="0" fontId="12" fillId="0" borderId="0" xfId="24" applyFont="1" applyAlignment="1">
      <alignment horizontal="centerContinuous" vertical="center"/>
      <protection/>
    </xf>
    <xf numFmtId="41" fontId="12" fillId="0" borderId="0" xfId="24" applyNumberFormat="1" applyFont="1" applyAlignment="1">
      <alignment horizontal="centerContinuous" vertical="center"/>
      <protection/>
    </xf>
    <xf numFmtId="0" fontId="19" fillId="0" borderId="3" xfId="24" applyFont="1" applyBorder="1" applyAlignment="1">
      <alignment horizontal="centerContinuous" vertical="center"/>
      <protection/>
    </xf>
    <xf numFmtId="0" fontId="30" fillId="0" borderId="3" xfId="24" applyFont="1" applyBorder="1" applyAlignment="1">
      <alignment horizontal="center" vertical="center"/>
      <protection/>
    </xf>
    <xf numFmtId="0" fontId="19" fillId="0" borderId="3" xfId="24" applyFont="1" applyBorder="1" applyAlignment="1">
      <alignment horizontal="center" vertical="center"/>
      <protection/>
    </xf>
    <xf numFmtId="41" fontId="19" fillId="0" borderId="0" xfId="24" applyNumberFormat="1" applyFont="1" applyFill="1" applyBorder="1" applyAlignment="1">
      <alignment vertical="center"/>
      <protection/>
    </xf>
    <xf numFmtId="0" fontId="12" fillId="0" borderId="0" xfId="24" applyFont="1" applyAlignment="1">
      <alignment horizontal="right" vertical="center"/>
      <protection/>
    </xf>
    <xf numFmtId="193" fontId="12" fillId="0" borderId="0" xfId="15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9" fontId="12" fillId="0" borderId="0" xfId="24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centerContinuous" vertical="center"/>
    </xf>
    <xf numFmtId="41" fontId="12" fillId="0" borderId="3" xfId="24" applyNumberFormat="1" applyFont="1" applyBorder="1" applyAlignment="1">
      <alignment horizontal="center" vertical="center"/>
      <protection/>
    </xf>
    <xf numFmtId="41" fontId="22" fillId="0" borderId="3" xfId="24" applyNumberFormat="1" applyFont="1" applyBorder="1" applyAlignment="1">
      <alignment horizontal="center" vertical="center"/>
      <protection/>
    </xf>
    <xf numFmtId="0" fontId="8" fillId="0" borderId="4" xfId="24" applyFont="1" applyBorder="1" applyAlignment="1">
      <alignment horizontal="centerContinuous" vertical="center"/>
      <protection/>
    </xf>
    <xf numFmtId="49" fontId="8" fillId="0" borderId="0" xfId="24" applyNumberFormat="1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Continuous" vertical="center"/>
      <protection/>
    </xf>
    <xf numFmtId="0" fontId="8" fillId="0" borderId="3" xfId="24" applyFont="1" applyBorder="1" applyAlignment="1">
      <alignment horizontal="center" vertical="center"/>
      <protection/>
    </xf>
    <xf numFmtId="49" fontId="9" fillId="0" borderId="3" xfId="24" applyNumberFormat="1" applyFont="1" applyBorder="1" applyAlignment="1">
      <alignment horizontal="center" vertical="center"/>
      <protection/>
    </xf>
    <xf numFmtId="49" fontId="8" fillId="0" borderId="3" xfId="24" applyNumberFormat="1" applyFont="1" applyBorder="1" applyAlignment="1">
      <alignment horizontal="center" vertical="center"/>
      <protection/>
    </xf>
    <xf numFmtId="0" fontId="23" fillId="0" borderId="3" xfId="24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/>
    </xf>
    <xf numFmtId="0" fontId="16" fillId="0" borderId="4" xfId="24" applyFont="1" applyBorder="1" applyAlignment="1">
      <alignment horizontal="centerContinuous" vertical="center"/>
      <protection/>
    </xf>
    <xf numFmtId="41" fontId="16" fillId="0" borderId="4" xfId="24" applyNumberFormat="1" applyFont="1" applyBorder="1" applyAlignment="1">
      <alignment horizontal="centerContinuous" vertical="center"/>
      <protection/>
    </xf>
    <xf numFmtId="0" fontId="16" fillId="0" borderId="3" xfId="24" applyFont="1" applyBorder="1" applyAlignment="1">
      <alignment horizontal="centerContinuous" vertical="center"/>
      <protection/>
    </xf>
    <xf numFmtId="0" fontId="24" fillId="0" borderId="3" xfId="24" applyFont="1" applyBorder="1" applyAlignment="1">
      <alignment horizontal="center" vertical="center"/>
      <protection/>
    </xf>
    <xf numFmtId="0" fontId="16" fillId="0" borderId="3" xfId="24" applyFont="1" applyBorder="1" applyAlignment="1">
      <alignment horizontal="center" vertical="center"/>
      <protection/>
    </xf>
    <xf numFmtId="49" fontId="17" fillId="0" borderId="3" xfId="24" applyNumberFormat="1" applyFont="1" applyBorder="1" applyAlignment="1">
      <alignment horizontal="center" vertical="center"/>
      <protection/>
    </xf>
    <xf numFmtId="49" fontId="24" fillId="0" borderId="3" xfId="24" applyNumberFormat="1" applyFont="1" applyBorder="1" applyAlignment="1">
      <alignment horizontal="center" vertical="center"/>
      <protection/>
    </xf>
    <xf numFmtId="41" fontId="24" fillId="0" borderId="3" xfId="24" applyNumberFormat="1" applyFont="1" applyBorder="1" applyAlignment="1">
      <alignment horizontal="center" vertical="center"/>
      <protection/>
    </xf>
    <xf numFmtId="41" fontId="17" fillId="0" borderId="3" xfId="24" applyNumberFormat="1" applyFont="1" applyFill="1" applyBorder="1" applyAlignment="1">
      <alignment horizontal="center" vertical="center"/>
      <protection/>
    </xf>
    <xf numFmtId="0" fontId="8" fillId="0" borderId="0" xfId="24" applyNumberFormat="1" applyFont="1" applyAlignment="1">
      <alignment horizontal="left" vertical="center"/>
      <protection/>
    </xf>
    <xf numFmtId="0" fontId="24" fillId="0" borderId="4" xfId="24" applyFont="1" applyBorder="1" applyAlignment="1">
      <alignment horizontal="center" vertical="center"/>
      <protection/>
    </xf>
    <xf numFmtId="49" fontId="17" fillId="0" borderId="3" xfId="24" applyNumberFormat="1" applyFont="1" applyFill="1" applyBorder="1" applyAlignment="1">
      <alignment horizontal="center" vertical="center"/>
      <protection/>
    </xf>
    <xf numFmtId="41" fontId="19" fillId="0" borderId="4" xfId="24" applyNumberFormat="1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/>
    </xf>
    <xf numFmtId="193" fontId="19" fillId="0" borderId="4" xfId="15" applyNumberFormat="1" applyFont="1" applyBorder="1" applyAlignment="1">
      <alignment vertical="center"/>
    </xf>
    <xf numFmtId="41" fontId="9" fillId="0" borderId="0" xfId="24" applyNumberFormat="1" applyFont="1" applyFill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8" fillId="0" borderId="0" xfId="24" applyFont="1" applyBorder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8" fillId="0" borderId="3" xfId="24" applyFont="1" applyBorder="1" applyAlignment="1">
      <alignment vertical="center"/>
      <protection/>
    </xf>
    <xf numFmtId="0" fontId="11" fillId="0" borderId="3" xfId="24" applyFont="1" applyBorder="1" applyAlignment="1">
      <alignment horizontal="center" vertical="center"/>
      <protection/>
    </xf>
    <xf numFmtId="40" fontId="8" fillId="0" borderId="3" xfId="24" applyNumberFormat="1" applyFont="1" applyBorder="1" applyAlignment="1">
      <alignment horizontal="center" vertical="center"/>
      <protection/>
    </xf>
    <xf numFmtId="37" fontId="12" fillId="0" borderId="0" xfId="0" applyNumberFormat="1" applyFont="1" applyAlignment="1">
      <alignment horizontal="center" vertical="center"/>
    </xf>
    <xf numFmtId="0" fontId="12" fillId="0" borderId="0" xfId="24" applyFont="1" applyAlignment="1">
      <alignment horizontal="center" vertical="center"/>
      <protection/>
    </xf>
    <xf numFmtId="0" fontId="9" fillId="0" borderId="4" xfId="24" applyFont="1" applyBorder="1" applyAlignment="1">
      <alignment horizontal="center" vertical="center"/>
      <protection/>
    </xf>
    <xf numFmtId="37" fontId="9" fillId="0" borderId="4" xfId="24" applyNumberFormat="1" applyFont="1" applyBorder="1" applyAlignment="1">
      <alignment horizontal="center" vertical="center"/>
      <protection/>
    </xf>
    <xf numFmtId="0" fontId="20" fillId="0" borderId="0" xfId="24" applyFont="1" applyFill="1" applyAlignment="1">
      <alignment horizontal="left" vertical="center"/>
      <protection/>
    </xf>
    <xf numFmtId="37" fontId="17" fillId="0" borderId="0" xfId="0" applyNumberFormat="1" applyFont="1" applyAlignment="1">
      <alignment horizontal="center" vertical="center"/>
    </xf>
    <xf numFmtId="0" fontId="17" fillId="0" borderId="4" xfId="24" applyFont="1" applyBorder="1" applyAlignment="1">
      <alignment horizontal="center" vertical="center"/>
      <protection/>
    </xf>
    <xf numFmtId="41" fontId="17" fillId="0" borderId="4" xfId="24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17" fillId="0" borderId="0" xfId="24" applyFont="1" applyAlignment="1">
      <alignment horizontal="center" vertical="center"/>
      <protection/>
    </xf>
    <xf numFmtId="37" fontId="17" fillId="0" borderId="4" xfId="24" applyNumberFormat="1" applyFont="1" applyBorder="1" applyAlignment="1">
      <alignment horizontal="center" vertical="center"/>
      <protection/>
    </xf>
    <xf numFmtId="41" fontId="17" fillId="0" borderId="0" xfId="24" applyNumberFormat="1" applyFont="1" applyAlignment="1">
      <alignment horizontal="right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9" fillId="0" borderId="0" xfId="24" applyFont="1" applyAlignment="1">
      <alignment horizontal="left" vertical="center"/>
      <protection/>
    </xf>
    <xf numFmtId="0" fontId="9" fillId="0" borderId="3" xfId="24" applyFont="1" applyBorder="1" applyAlignment="1">
      <alignment horizontal="center" vertical="center"/>
      <protection/>
    </xf>
    <xf numFmtId="37" fontId="9" fillId="0" borderId="3" xfId="24" applyNumberFormat="1" applyFont="1" applyBorder="1" applyAlignment="1">
      <alignment horizontal="center" vertical="center"/>
      <protection/>
    </xf>
    <xf numFmtId="0" fontId="12" fillId="0" borderId="4" xfId="0" applyFont="1" applyBorder="1" applyAlignment="1">
      <alignment horizontal="center"/>
    </xf>
    <xf numFmtId="41" fontId="12" fillId="0" borderId="0" xfId="24" applyNumberFormat="1" applyFont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Hyperlink" xfId="23"/>
    <cellStyle name="Normal_T-97-Q1" xfId="24"/>
    <cellStyle name="Percent" xfId="25"/>
    <cellStyle name="ปกติ_KT-Q1 '45หลังตรวจสอบ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NG\Q1'48\030120050246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2000"/>
      <sheetName val="3000"/>
      <sheetName val="4000"/>
      <sheetName val="5000"/>
      <sheetName val="6000"/>
      <sheetName val="7000"/>
      <sheetName val="8000"/>
      <sheetName val="BS-PL-CF"/>
      <sheetName val="Shareholders' equity (งบรวม)"/>
      <sheetName val="Shareholders' equity (งบเฉพาะ)"/>
    </sheetNames>
    <sheetDataSet>
      <sheetData sheetId="9">
        <row r="145">
          <cell r="A145" t="str">
            <v>BANGKOK STEEL INDUSTRY PUBLIC COMPANY LIMITED AND ITS SUBSIDIARY COMPANIES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5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X99"/>
  <sheetViews>
    <sheetView view="pageBreakPreview" zoomScaleNormal="75" zoomScaleSheetLayoutView="100" workbookViewId="0" topLeftCell="E53">
      <selection activeCell="I76" sqref="I76"/>
    </sheetView>
  </sheetViews>
  <sheetFormatPr defaultColWidth="9.140625" defaultRowHeight="20.25" customHeight="1"/>
  <cols>
    <col min="1" max="4" width="2.421875" style="2" customWidth="1"/>
    <col min="5" max="5" width="8.8515625" style="2" customWidth="1"/>
    <col min="6" max="6" width="22.8515625" style="2" customWidth="1"/>
    <col min="7" max="7" width="8.8515625" style="2" customWidth="1"/>
    <col min="8" max="8" width="1.1484375" style="2" customWidth="1"/>
    <col min="9" max="9" width="18.57421875" style="2" customWidth="1"/>
    <col min="10" max="10" width="2.7109375" style="2" customWidth="1"/>
    <col min="11" max="11" width="15.00390625" style="2" customWidth="1"/>
    <col min="12" max="12" width="2.57421875" style="3" customWidth="1"/>
    <col min="13" max="13" width="17.00390625" style="24" customWidth="1"/>
    <col min="14" max="14" width="3.00390625" style="24" customWidth="1"/>
    <col min="15" max="15" width="15.57421875" style="24" customWidth="1"/>
    <col min="16" max="16" width="1.7109375" style="2" customWidth="1"/>
    <col min="17" max="18" width="9.140625" style="2" hidden="1" customWidth="1"/>
    <col min="19" max="19" width="0.13671875" style="2" hidden="1" customWidth="1"/>
    <col min="20" max="22" width="9.140625" style="2" hidden="1" customWidth="1"/>
    <col min="23" max="24" width="12.00390625" style="58" hidden="1" customWidth="1"/>
    <col min="25" max="16384" width="9.140625" style="2" customWidth="1"/>
  </cols>
  <sheetData>
    <row r="1" spans="1:15" ht="20.25" customHeight="1">
      <c r="A1" s="363" t="s">
        <v>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20.25" customHeight="1">
      <c r="A2" s="364" t="s">
        <v>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spans="1:15" ht="20.25" customHeight="1">
      <c r="A3" s="364" t="s">
        <v>128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spans="1:15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M4" s="4"/>
      <c r="N4" s="4"/>
      <c r="O4" s="4"/>
    </row>
    <row r="5" spans="1:15" ht="20.25" customHeight="1">
      <c r="A5" s="3"/>
      <c r="B5" s="3"/>
      <c r="C5" s="3"/>
      <c r="D5" s="3"/>
      <c r="E5" s="3"/>
      <c r="F5" s="3"/>
      <c r="G5" s="3"/>
      <c r="H5" s="3"/>
      <c r="I5" s="5"/>
      <c r="J5" s="5"/>
      <c r="K5" s="5"/>
      <c r="L5" s="5"/>
      <c r="M5" s="6"/>
      <c r="N5" s="4"/>
      <c r="O5" s="7"/>
    </row>
    <row r="6" spans="1:15" ht="20.25" customHeight="1">
      <c r="A6" s="332"/>
      <c r="B6" s="332"/>
      <c r="C6" s="332"/>
      <c r="D6" s="332"/>
      <c r="E6" s="332"/>
      <c r="F6" s="332"/>
      <c r="G6" s="332"/>
      <c r="H6" s="332"/>
      <c r="I6" s="365" t="s">
        <v>184</v>
      </c>
      <c r="J6" s="365"/>
      <c r="K6" s="365"/>
      <c r="L6" s="332"/>
      <c r="M6" s="366" t="s">
        <v>185</v>
      </c>
      <c r="N6" s="366"/>
      <c r="O6" s="366"/>
    </row>
    <row r="7" spans="1:15" ht="20.25" customHeight="1">
      <c r="A7" s="334"/>
      <c r="B7" s="334"/>
      <c r="C7" s="334"/>
      <c r="D7" s="334"/>
      <c r="E7" s="334"/>
      <c r="F7" s="334"/>
      <c r="G7" s="338"/>
      <c r="H7" s="335"/>
      <c r="I7" s="336" t="s">
        <v>61</v>
      </c>
      <c r="J7" s="337"/>
      <c r="K7" s="336" t="s">
        <v>62</v>
      </c>
      <c r="L7" s="337"/>
      <c r="M7" s="336" t="s">
        <v>61</v>
      </c>
      <c r="N7" s="337"/>
      <c r="O7" s="336" t="s">
        <v>62</v>
      </c>
    </row>
    <row r="8" spans="1:15" ht="20.25" customHeight="1">
      <c r="A8" s="3"/>
      <c r="B8" s="3"/>
      <c r="C8" s="3"/>
      <c r="D8" s="3"/>
      <c r="E8" s="3"/>
      <c r="F8" s="3"/>
      <c r="G8" s="8"/>
      <c r="H8" s="9"/>
      <c r="I8" s="28" t="s">
        <v>63</v>
      </c>
      <c r="J8" s="11"/>
      <c r="K8" s="28" t="s">
        <v>64</v>
      </c>
      <c r="L8" s="11"/>
      <c r="M8" s="28" t="s">
        <v>63</v>
      </c>
      <c r="N8" s="11"/>
      <c r="O8" s="28" t="s">
        <v>64</v>
      </c>
    </row>
    <row r="9" spans="1:15" ht="20.25" customHeight="1">
      <c r="A9" s="3"/>
      <c r="B9" s="3"/>
      <c r="C9" s="3"/>
      <c r="D9" s="3"/>
      <c r="E9" s="3"/>
      <c r="F9" s="3"/>
      <c r="G9" s="8"/>
      <c r="H9" s="9"/>
      <c r="I9" s="29" t="s">
        <v>105</v>
      </c>
      <c r="J9" s="11"/>
      <c r="K9" s="134" t="s">
        <v>106</v>
      </c>
      <c r="L9" s="11"/>
      <c r="M9" s="29" t="s">
        <v>105</v>
      </c>
      <c r="N9" s="11"/>
      <c r="O9" s="134" t="s">
        <v>106</v>
      </c>
    </row>
    <row r="10" spans="1:15" ht="20.25" customHeight="1">
      <c r="A10" s="3"/>
      <c r="B10" s="3"/>
      <c r="C10" s="3"/>
      <c r="D10" s="3"/>
      <c r="E10" s="3"/>
      <c r="F10" s="3"/>
      <c r="G10" s="8"/>
      <c r="H10" s="9"/>
      <c r="I10" s="339" t="s">
        <v>65</v>
      </c>
      <c r="J10" s="333"/>
      <c r="K10" s="339" t="s">
        <v>65</v>
      </c>
      <c r="L10" s="333"/>
      <c r="M10" s="339" t="s">
        <v>65</v>
      </c>
      <c r="N10" s="333"/>
      <c r="O10" s="339" t="s">
        <v>65</v>
      </c>
    </row>
    <row r="11" spans="1:15" ht="20.25" customHeight="1">
      <c r="A11" s="3"/>
      <c r="B11" s="3"/>
      <c r="C11" s="3"/>
      <c r="D11" s="3"/>
      <c r="E11" s="3"/>
      <c r="F11" s="3"/>
      <c r="G11" s="70"/>
      <c r="H11" s="9"/>
      <c r="I11" s="30"/>
      <c r="J11" s="11"/>
      <c r="K11" s="28"/>
      <c r="L11" s="11"/>
      <c r="M11" s="29"/>
      <c r="N11" s="11"/>
      <c r="O11" s="28"/>
    </row>
    <row r="12" spans="1:17" ht="20.25" customHeight="1">
      <c r="A12" s="61" t="s">
        <v>3</v>
      </c>
      <c r="I12" s="29"/>
      <c r="J12" s="13"/>
      <c r="K12" s="13"/>
      <c r="L12" s="13"/>
      <c r="M12" s="29"/>
      <c r="N12" s="13"/>
      <c r="O12" s="13"/>
      <c r="Q12" s="31"/>
    </row>
    <row r="13" spans="1:15" ht="20.25" customHeight="1">
      <c r="A13" s="62" t="s">
        <v>4</v>
      </c>
      <c r="G13" s="11"/>
      <c r="I13" s="14"/>
      <c r="J13" s="14"/>
      <c r="K13" s="14"/>
      <c r="L13" s="14"/>
      <c r="M13" s="14"/>
      <c r="N13" s="14"/>
      <c r="O13" s="14"/>
    </row>
    <row r="14" spans="1:15" ht="20.25" customHeight="1">
      <c r="A14" s="63" t="s">
        <v>5</v>
      </c>
      <c r="G14" s="11"/>
      <c r="I14" s="59">
        <v>574958</v>
      </c>
      <c r="J14" s="14"/>
      <c r="K14" s="14">
        <v>796628</v>
      </c>
      <c r="L14" s="14"/>
      <c r="M14" s="14">
        <v>160562</v>
      </c>
      <c r="N14" s="14"/>
      <c r="O14" s="14">
        <v>89305</v>
      </c>
    </row>
    <row r="15" spans="1:15" ht="20.25" customHeight="1">
      <c r="A15" s="63" t="s">
        <v>92</v>
      </c>
      <c r="B15" s="63"/>
      <c r="C15" s="63"/>
      <c r="D15" s="63"/>
      <c r="E15" s="63"/>
      <c r="G15" s="349" t="s">
        <v>186</v>
      </c>
      <c r="I15" s="59">
        <v>0</v>
      </c>
      <c r="J15" s="14"/>
      <c r="K15" s="14">
        <v>50000</v>
      </c>
      <c r="L15" s="14"/>
      <c r="M15" s="14">
        <v>0</v>
      </c>
      <c r="N15" s="14"/>
      <c r="O15" s="14">
        <v>0</v>
      </c>
    </row>
    <row r="16" spans="1:15" ht="20.25" customHeight="1">
      <c r="A16" s="15" t="s">
        <v>155</v>
      </c>
      <c r="G16" s="349" t="s">
        <v>187</v>
      </c>
      <c r="I16" s="59">
        <v>822214</v>
      </c>
      <c r="J16" s="14"/>
      <c r="K16" s="14">
        <v>467337</v>
      </c>
      <c r="L16" s="14"/>
      <c r="M16" s="14">
        <v>114784</v>
      </c>
      <c r="N16" s="14"/>
      <c r="O16" s="14">
        <v>105797</v>
      </c>
    </row>
    <row r="17" spans="1:15" ht="20.25" customHeight="1">
      <c r="A17" s="63" t="s">
        <v>156</v>
      </c>
      <c r="G17" s="349" t="s">
        <v>188</v>
      </c>
      <c r="I17" s="59">
        <v>397981</v>
      </c>
      <c r="J17" s="14"/>
      <c r="K17" s="14">
        <v>341630</v>
      </c>
      <c r="L17" s="14"/>
      <c r="M17" s="59">
        <v>2894627</v>
      </c>
      <c r="N17" s="14"/>
      <c r="O17" s="14">
        <v>2374429</v>
      </c>
    </row>
    <row r="18" spans="1:15" ht="20.25" customHeight="1">
      <c r="A18" s="63" t="s">
        <v>6</v>
      </c>
      <c r="G18" s="349" t="s">
        <v>189</v>
      </c>
      <c r="I18" s="59">
        <v>2445840</v>
      </c>
      <c r="J18" s="14"/>
      <c r="K18" s="14">
        <v>2879554</v>
      </c>
      <c r="L18" s="14"/>
      <c r="M18" s="59">
        <v>1127755</v>
      </c>
      <c r="N18" s="14"/>
      <c r="O18" s="14">
        <v>1683258</v>
      </c>
    </row>
    <row r="19" spans="1:15" ht="20.25" customHeight="1">
      <c r="A19" s="132" t="s">
        <v>157</v>
      </c>
      <c r="B19" s="132"/>
      <c r="C19" s="132"/>
      <c r="D19" s="132"/>
      <c r="E19" s="132"/>
      <c r="F19" s="132"/>
      <c r="G19" s="11"/>
      <c r="I19" s="59">
        <v>97989</v>
      </c>
      <c r="J19" s="14"/>
      <c r="K19" s="14">
        <v>17896</v>
      </c>
      <c r="L19" s="14"/>
      <c r="M19" s="59">
        <v>59850</v>
      </c>
      <c r="N19" s="14"/>
      <c r="O19" s="14">
        <v>5166</v>
      </c>
    </row>
    <row r="20" spans="1:15" ht="20.25" customHeight="1">
      <c r="A20" s="64" t="s">
        <v>10</v>
      </c>
      <c r="G20" s="11"/>
      <c r="I20" s="14"/>
      <c r="J20" s="14"/>
      <c r="K20" s="14"/>
      <c r="L20" s="14"/>
      <c r="M20" s="59"/>
      <c r="N20" s="14"/>
      <c r="O20" s="14"/>
    </row>
    <row r="21" spans="1:15" ht="20.25" customHeight="1">
      <c r="A21" s="64"/>
      <c r="B21" s="94" t="s">
        <v>103</v>
      </c>
      <c r="C21" s="94"/>
      <c r="D21" s="94"/>
      <c r="E21" s="94"/>
      <c r="F21" s="94"/>
      <c r="G21" s="11"/>
      <c r="I21" s="59">
        <f>129201+15647</f>
        <v>144848</v>
      </c>
      <c r="J21" s="14"/>
      <c r="K21" s="14">
        <v>134151</v>
      </c>
      <c r="L21" s="14"/>
      <c r="M21" s="59">
        <v>0</v>
      </c>
      <c r="N21" s="14"/>
      <c r="O21" s="14">
        <v>4072</v>
      </c>
    </row>
    <row r="22" spans="1:15" ht="20.25" customHeight="1">
      <c r="A22" s="64"/>
      <c r="B22" s="132" t="s">
        <v>98</v>
      </c>
      <c r="G22" s="11"/>
      <c r="I22" s="14">
        <v>3074</v>
      </c>
      <c r="J22" s="14"/>
      <c r="K22" s="14">
        <v>6823</v>
      </c>
      <c r="L22" s="14"/>
      <c r="M22" s="59">
        <v>3074</v>
      </c>
      <c r="N22" s="14"/>
      <c r="O22" s="14">
        <v>4497</v>
      </c>
    </row>
    <row r="23" spans="1:15" ht="20.25" customHeight="1">
      <c r="A23" s="64"/>
      <c r="B23" s="133" t="s">
        <v>97</v>
      </c>
      <c r="G23" s="11"/>
      <c r="I23" s="14">
        <v>25533</v>
      </c>
      <c r="J23" s="14"/>
      <c r="K23" s="14">
        <v>2296</v>
      </c>
      <c r="L23" s="14"/>
      <c r="M23" s="59">
        <v>15924</v>
      </c>
      <c r="N23" s="14"/>
      <c r="O23" s="14">
        <v>1702</v>
      </c>
    </row>
    <row r="24" spans="1:15" ht="20.25" customHeight="1">
      <c r="A24" s="64"/>
      <c r="B24" s="94" t="s">
        <v>158</v>
      </c>
      <c r="C24" s="94"/>
      <c r="D24" s="94"/>
      <c r="E24" s="94"/>
      <c r="F24" s="94"/>
      <c r="G24" s="349" t="s">
        <v>190</v>
      </c>
      <c r="I24" s="14">
        <v>55812</v>
      </c>
      <c r="J24" s="14"/>
      <c r="K24" s="14">
        <v>56140</v>
      </c>
      <c r="L24" s="14"/>
      <c r="M24" s="59">
        <v>0</v>
      </c>
      <c r="N24" s="14"/>
      <c r="O24" s="59">
        <v>0</v>
      </c>
    </row>
    <row r="25" spans="1:15" ht="20.25" customHeight="1">
      <c r="A25" s="64"/>
      <c r="B25" s="94" t="s">
        <v>104</v>
      </c>
      <c r="C25" s="94"/>
      <c r="D25" s="94"/>
      <c r="E25" s="94"/>
      <c r="F25" s="94"/>
      <c r="G25" s="11"/>
      <c r="I25" s="59">
        <f>20447+1055</f>
        <v>21502</v>
      </c>
      <c r="J25" s="14"/>
      <c r="K25" s="59">
        <f>17377+1752</f>
        <v>19129</v>
      </c>
      <c r="L25" s="14"/>
      <c r="M25" s="59">
        <v>19373</v>
      </c>
      <c r="N25" s="14"/>
      <c r="O25" s="59">
        <f>11591+1096</f>
        <v>12687</v>
      </c>
    </row>
    <row r="26" spans="2:15" ht="20.25" customHeight="1">
      <c r="B26" s="64" t="s">
        <v>11</v>
      </c>
      <c r="G26" s="11"/>
      <c r="I26" s="18">
        <f>SUM(I14:I25)</f>
        <v>4589751</v>
      </c>
      <c r="J26" s="14"/>
      <c r="K26" s="18">
        <f>SUM(K14:K25)</f>
        <v>4771584</v>
      </c>
      <c r="L26" s="14"/>
      <c r="M26" s="18">
        <f>SUM(M14:M25)</f>
        <v>4395949</v>
      </c>
      <c r="N26" s="14"/>
      <c r="O26" s="18">
        <f>SUM(O14:O25)</f>
        <v>4280913</v>
      </c>
    </row>
    <row r="27" spans="1:19" ht="20.25" customHeight="1">
      <c r="A27" s="65" t="s">
        <v>12</v>
      </c>
      <c r="G27" s="11"/>
      <c r="I27" s="14"/>
      <c r="J27" s="14"/>
      <c r="K27" s="14"/>
      <c r="L27" s="14"/>
      <c r="M27" s="14"/>
      <c r="N27" s="14"/>
      <c r="O27" s="14"/>
      <c r="S27" s="2" t="s">
        <v>134</v>
      </c>
    </row>
    <row r="28" spans="1:24" ht="20.25" customHeight="1">
      <c r="A28" s="63" t="s">
        <v>7</v>
      </c>
      <c r="G28" s="11"/>
      <c r="I28" s="14"/>
      <c r="J28" s="14"/>
      <c r="K28" s="14"/>
      <c r="L28" s="14"/>
      <c r="M28" s="59"/>
      <c r="N28" s="14"/>
      <c r="O28" s="14"/>
      <c r="S28" s="2" t="s">
        <v>135</v>
      </c>
      <c r="W28" s="58">
        <v>0</v>
      </c>
      <c r="X28" s="58">
        <v>0</v>
      </c>
    </row>
    <row r="29" spans="1:24" ht="20.25" customHeight="1">
      <c r="A29" s="63"/>
      <c r="B29" s="63" t="s">
        <v>8</v>
      </c>
      <c r="G29" s="349" t="s">
        <v>191</v>
      </c>
      <c r="I29" s="14">
        <v>0</v>
      </c>
      <c r="J29" s="14"/>
      <c r="K29" s="14">
        <v>0</v>
      </c>
      <c r="L29" s="14"/>
      <c r="M29" s="59">
        <v>0</v>
      </c>
      <c r="N29" s="14"/>
      <c r="O29" s="14">
        <v>0</v>
      </c>
      <c r="S29" s="2" t="s">
        <v>136</v>
      </c>
      <c r="W29" s="58">
        <v>270397</v>
      </c>
      <c r="X29" s="58">
        <v>534418</v>
      </c>
    </row>
    <row r="30" spans="1:24" s="94" customFormat="1" ht="20.25" customHeight="1">
      <c r="A30" s="135" t="s">
        <v>159</v>
      </c>
      <c r="G30" s="349" t="s">
        <v>192</v>
      </c>
      <c r="I30" s="59">
        <v>843397</v>
      </c>
      <c r="J30" s="59"/>
      <c r="K30" s="59">
        <v>1064418</v>
      </c>
      <c r="L30" s="59"/>
      <c r="M30" s="59">
        <v>447946</v>
      </c>
      <c r="N30" s="59"/>
      <c r="O30" s="59">
        <v>447946</v>
      </c>
      <c r="S30" s="94" t="s">
        <v>137</v>
      </c>
      <c r="W30" s="95"/>
      <c r="X30" s="95">
        <v>0</v>
      </c>
    </row>
    <row r="31" spans="1:24" ht="20.25" customHeight="1">
      <c r="A31" s="64" t="s">
        <v>160</v>
      </c>
      <c r="G31" s="349" t="s">
        <v>193</v>
      </c>
      <c r="I31" s="16">
        <v>0</v>
      </c>
      <c r="J31" s="14"/>
      <c r="K31" s="16">
        <v>0</v>
      </c>
      <c r="L31" s="14"/>
      <c r="M31" s="57">
        <v>1560347</v>
      </c>
      <c r="N31" s="59"/>
      <c r="O31" s="59">
        <v>1645673</v>
      </c>
      <c r="S31" s="2" t="s">
        <v>138</v>
      </c>
      <c r="W31" s="58">
        <v>738194</v>
      </c>
      <c r="X31" s="58">
        <v>736555</v>
      </c>
    </row>
    <row r="32" spans="1:19" ht="20.25" customHeight="1">
      <c r="A32" s="64" t="s">
        <v>13</v>
      </c>
      <c r="G32" s="349" t="s">
        <v>194</v>
      </c>
      <c r="I32" s="14">
        <v>738194</v>
      </c>
      <c r="J32" s="14"/>
      <c r="K32" s="14">
        <v>736555</v>
      </c>
      <c r="L32" s="14"/>
      <c r="M32" s="14">
        <v>4272</v>
      </c>
      <c r="N32" s="14"/>
      <c r="O32" s="14">
        <v>1996</v>
      </c>
      <c r="S32" s="2" t="s">
        <v>139</v>
      </c>
    </row>
    <row r="33" spans="1:24" ht="20.25" customHeight="1">
      <c r="A33" s="64" t="s">
        <v>14</v>
      </c>
      <c r="G33" s="11"/>
      <c r="I33" s="14"/>
      <c r="J33" s="14"/>
      <c r="K33" s="14"/>
      <c r="L33" s="14"/>
      <c r="M33" s="14"/>
      <c r="N33" s="14"/>
      <c r="O33" s="14"/>
      <c r="T33" s="2" t="s">
        <v>140</v>
      </c>
      <c r="W33" s="58">
        <v>131518</v>
      </c>
      <c r="X33" s="58">
        <v>150588</v>
      </c>
    </row>
    <row r="34" spans="2:24" ht="20.25" customHeight="1">
      <c r="B34" s="64" t="s">
        <v>15</v>
      </c>
      <c r="G34" s="349" t="s">
        <v>195</v>
      </c>
      <c r="I34" s="14">
        <v>131518</v>
      </c>
      <c r="J34" s="14"/>
      <c r="K34" s="14">
        <v>132793</v>
      </c>
      <c r="L34" s="14"/>
      <c r="M34" s="59">
        <v>90072</v>
      </c>
      <c r="N34" s="14"/>
      <c r="O34" s="14">
        <v>90181</v>
      </c>
      <c r="T34" s="2" t="s">
        <v>141</v>
      </c>
      <c r="W34" s="58">
        <v>105053</v>
      </c>
      <c r="X34" s="58">
        <v>106340</v>
      </c>
    </row>
    <row r="35" spans="2:24" ht="20.25" customHeight="1">
      <c r="B35" s="64" t="s">
        <v>16</v>
      </c>
      <c r="G35" s="349" t="s">
        <v>196</v>
      </c>
      <c r="I35" s="14">
        <v>105053</v>
      </c>
      <c r="J35" s="14"/>
      <c r="K35" s="14">
        <v>106340</v>
      </c>
      <c r="L35" s="14"/>
      <c r="M35" s="59">
        <v>84728</v>
      </c>
      <c r="N35" s="14"/>
      <c r="O35" s="14">
        <v>85613</v>
      </c>
      <c r="T35" s="2" t="s">
        <v>142</v>
      </c>
      <c r="W35" s="58">
        <v>62000</v>
      </c>
      <c r="X35" s="58">
        <v>88508</v>
      </c>
    </row>
    <row r="36" spans="2:24" ht="20.25" customHeight="1">
      <c r="B36" s="64" t="s">
        <v>17</v>
      </c>
      <c r="G36" s="349" t="s">
        <v>197</v>
      </c>
      <c r="I36" s="14">
        <v>82000</v>
      </c>
      <c r="J36" s="14"/>
      <c r="K36" s="14">
        <v>88508</v>
      </c>
      <c r="L36" s="14"/>
      <c r="M36" s="59">
        <v>22000</v>
      </c>
      <c r="N36" s="14"/>
      <c r="O36" s="14">
        <v>2368</v>
      </c>
      <c r="S36" s="2" t="s">
        <v>143</v>
      </c>
      <c r="W36" s="58">
        <v>8393317</v>
      </c>
      <c r="X36" s="58">
        <v>8374672</v>
      </c>
    </row>
    <row r="37" spans="1:24" ht="20.25" customHeight="1">
      <c r="A37" s="64" t="s">
        <v>18</v>
      </c>
      <c r="G37" s="349" t="s">
        <v>198</v>
      </c>
      <c r="I37" s="14">
        <v>8393317</v>
      </c>
      <c r="J37" s="14"/>
      <c r="K37" s="14">
        <v>8374672</v>
      </c>
      <c r="L37" s="14"/>
      <c r="M37" s="57">
        <v>3842320</v>
      </c>
      <c r="N37" s="14"/>
      <c r="O37" s="14">
        <v>3797728</v>
      </c>
      <c r="S37" s="2" t="s">
        <v>144</v>
      </c>
      <c r="W37" s="58">
        <v>552068</v>
      </c>
      <c r="X37" s="58">
        <v>669772</v>
      </c>
    </row>
    <row r="38" spans="1:24" ht="20.25" customHeight="1">
      <c r="A38" s="64" t="s">
        <v>19</v>
      </c>
      <c r="G38" s="349" t="s">
        <v>199</v>
      </c>
      <c r="I38" s="14">
        <v>552068</v>
      </c>
      <c r="J38" s="14"/>
      <c r="K38" s="14">
        <v>669772</v>
      </c>
      <c r="L38" s="14"/>
      <c r="M38" s="58">
        <v>0</v>
      </c>
      <c r="N38" s="16"/>
      <c r="O38" s="16">
        <v>0</v>
      </c>
      <c r="S38" s="2" t="s">
        <v>145</v>
      </c>
      <c r="W38" s="58">
        <v>11090</v>
      </c>
      <c r="X38" s="58">
        <v>16530</v>
      </c>
    </row>
    <row r="39" spans="1:24" ht="20.25" customHeight="1">
      <c r="A39" s="367" t="s">
        <v>121</v>
      </c>
      <c r="B39" s="367"/>
      <c r="C39" s="367"/>
      <c r="D39" s="367"/>
      <c r="E39" s="367"/>
      <c r="F39" s="367"/>
      <c r="G39" s="9"/>
      <c r="I39" s="14">
        <v>11090</v>
      </c>
      <c r="J39" s="14"/>
      <c r="K39" s="14">
        <v>16530</v>
      </c>
      <c r="L39" s="14"/>
      <c r="M39" s="58">
        <v>0</v>
      </c>
      <c r="N39" s="16"/>
      <c r="O39" s="16">
        <v>0</v>
      </c>
      <c r="S39" s="94" t="s">
        <v>146</v>
      </c>
      <c r="T39" s="94"/>
      <c r="U39" s="94"/>
      <c r="V39" s="94"/>
      <c r="W39" s="95">
        <v>151902</v>
      </c>
      <c r="X39" s="95">
        <v>345815</v>
      </c>
    </row>
    <row r="40" spans="1:24" s="94" customFormat="1" ht="20.25" customHeight="1">
      <c r="A40" s="93" t="s">
        <v>219</v>
      </c>
      <c r="G40" s="349" t="s">
        <v>200</v>
      </c>
      <c r="I40" s="59">
        <v>151902</v>
      </c>
      <c r="J40" s="59"/>
      <c r="K40" s="59">
        <v>345815</v>
      </c>
      <c r="L40" s="59"/>
      <c r="M40" s="59">
        <v>11286</v>
      </c>
      <c r="N40" s="57"/>
      <c r="O40" s="57">
        <v>11286</v>
      </c>
      <c r="S40" s="2" t="s">
        <v>147</v>
      </c>
      <c r="T40" s="2"/>
      <c r="U40" s="2"/>
      <c r="V40" s="2"/>
      <c r="W40" s="58">
        <v>17090</v>
      </c>
      <c r="X40" s="58">
        <v>17090</v>
      </c>
    </row>
    <row r="41" spans="1:24" ht="20.25" customHeight="1">
      <c r="A41" s="64" t="s">
        <v>9</v>
      </c>
      <c r="G41" s="11"/>
      <c r="I41" s="14">
        <v>17090</v>
      </c>
      <c r="J41" s="14"/>
      <c r="K41" s="14">
        <v>17090</v>
      </c>
      <c r="L41" s="14"/>
      <c r="M41" s="57">
        <v>0</v>
      </c>
      <c r="N41" s="17"/>
      <c r="O41" s="16">
        <v>0</v>
      </c>
      <c r="S41" s="2" t="s">
        <v>148</v>
      </c>
      <c r="W41" s="58">
        <v>972713</v>
      </c>
      <c r="X41" s="58">
        <v>971619</v>
      </c>
    </row>
    <row r="42" spans="1:24" ht="20.25" customHeight="1">
      <c r="A42" s="64" t="s">
        <v>20</v>
      </c>
      <c r="G42" s="349" t="s">
        <v>201</v>
      </c>
      <c r="I42" s="17">
        <v>972415</v>
      </c>
      <c r="J42" s="14"/>
      <c r="K42" s="17">
        <v>971785</v>
      </c>
      <c r="L42" s="14"/>
      <c r="M42" s="17">
        <v>217978</v>
      </c>
      <c r="N42" s="17"/>
      <c r="O42" s="17">
        <v>217978</v>
      </c>
      <c r="S42" s="2" t="s">
        <v>149</v>
      </c>
      <c r="W42" s="58">
        <v>2981</v>
      </c>
      <c r="X42" s="58">
        <v>4684</v>
      </c>
    </row>
    <row r="43" spans="1:24" ht="20.25" customHeight="1">
      <c r="A43" s="64" t="s">
        <v>21</v>
      </c>
      <c r="G43" s="11"/>
      <c r="I43" s="14">
        <v>3279</v>
      </c>
      <c r="J43" s="14"/>
      <c r="K43" s="14">
        <v>4518</v>
      </c>
      <c r="L43" s="14"/>
      <c r="M43" s="17">
        <v>1343</v>
      </c>
      <c r="N43" s="14"/>
      <c r="O43" s="17">
        <v>1343</v>
      </c>
      <c r="T43" s="2" t="s">
        <v>150</v>
      </c>
      <c r="W43" s="187">
        <v>11408323</v>
      </c>
      <c r="X43" s="187">
        <v>12016591</v>
      </c>
    </row>
    <row r="44" spans="2:24" ht="20.25" customHeight="1" thickBot="1">
      <c r="B44" s="64" t="s">
        <v>22</v>
      </c>
      <c r="G44" s="11"/>
      <c r="I44" s="18">
        <f>SUM(I30:I43)</f>
        <v>12001323</v>
      </c>
      <c r="J44" s="14"/>
      <c r="K44" s="18">
        <f>SUM(K30:K43)</f>
        <v>12528796</v>
      </c>
      <c r="L44" s="14"/>
      <c r="M44" s="18">
        <f>SUM(M30:M43)</f>
        <v>6282292</v>
      </c>
      <c r="N44" s="14"/>
      <c r="O44" s="18">
        <f>SUM(O30:O43)</f>
        <v>6302112</v>
      </c>
      <c r="S44" s="2" t="s">
        <v>151</v>
      </c>
      <c r="W44" s="188">
        <v>15643298</v>
      </c>
      <c r="X44" s="188">
        <v>17318175</v>
      </c>
    </row>
    <row r="45" spans="1:15" ht="20.25" customHeight="1" thickBot="1" thickTop="1">
      <c r="A45" s="65" t="s">
        <v>23</v>
      </c>
      <c r="G45" s="11"/>
      <c r="I45" s="1">
        <f>I26+I44</f>
        <v>16591074</v>
      </c>
      <c r="J45" s="14"/>
      <c r="K45" s="1">
        <f>K26+K44</f>
        <v>17300380</v>
      </c>
      <c r="L45" s="14"/>
      <c r="M45" s="1">
        <f>M26+M44</f>
        <v>10678241</v>
      </c>
      <c r="N45" s="14"/>
      <c r="O45" s="1">
        <f>O26+O44</f>
        <v>10583025</v>
      </c>
    </row>
    <row r="46" spans="1:15" ht="20.25" customHeight="1" thickTop="1">
      <c r="A46" s="65"/>
      <c r="G46" s="11"/>
      <c r="I46" s="13"/>
      <c r="J46" s="14"/>
      <c r="K46" s="13"/>
      <c r="L46" s="14"/>
      <c r="M46" s="13"/>
      <c r="N46" s="14"/>
      <c r="O46" s="13"/>
    </row>
    <row r="47" spans="1:15" ht="20.25" customHeight="1">
      <c r="A47" s="65"/>
      <c r="G47" s="11"/>
      <c r="I47" s="13"/>
      <c r="J47" s="14"/>
      <c r="K47" s="13"/>
      <c r="L47" s="14"/>
      <c r="M47" s="13"/>
      <c r="N47" s="14"/>
      <c r="O47" s="13"/>
    </row>
    <row r="48" spans="1:15" ht="20.25" customHeight="1">
      <c r="A48" s="64" t="s">
        <v>24</v>
      </c>
      <c r="G48" s="11"/>
      <c r="I48" s="14"/>
      <c r="J48" s="14"/>
      <c r="K48" s="14"/>
      <c r="L48" s="14"/>
      <c r="M48" s="14"/>
      <c r="N48" s="14"/>
      <c r="O48" s="14"/>
    </row>
    <row r="49" spans="1:15" ht="20.25" customHeight="1">
      <c r="A49" s="363" t="s">
        <v>1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</row>
    <row r="50" spans="1:15" ht="20.25" customHeight="1">
      <c r="A50" s="364" t="s">
        <v>2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</row>
    <row r="51" spans="1:15" ht="20.25" customHeight="1">
      <c r="A51" s="364" t="s">
        <v>128</v>
      </c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</row>
    <row r="52" spans="1:15" ht="20.25" customHeight="1">
      <c r="A52" s="332"/>
      <c r="B52" s="332"/>
      <c r="C52" s="332"/>
      <c r="D52" s="332"/>
      <c r="E52" s="332"/>
      <c r="F52" s="332"/>
      <c r="G52" s="332"/>
      <c r="H52" s="332"/>
      <c r="I52" s="365" t="s">
        <v>184</v>
      </c>
      <c r="J52" s="365"/>
      <c r="K52" s="365"/>
      <c r="L52" s="332"/>
      <c r="M52" s="366" t="s">
        <v>185</v>
      </c>
      <c r="N52" s="366"/>
      <c r="O52" s="366"/>
    </row>
    <row r="53" spans="1:15" ht="20.25" customHeight="1">
      <c r="A53" s="334"/>
      <c r="B53" s="334"/>
      <c r="C53" s="334"/>
      <c r="D53" s="334"/>
      <c r="E53" s="334"/>
      <c r="F53" s="334"/>
      <c r="G53" s="338"/>
      <c r="H53" s="335"/>
      <c r="I53" s="336" t="s">
        <v>61</v>
      </c>
      <c r="J53" s="337"/>
      <c r="K53" s="336" t="s">
        <v>62</v>
      </c>
      <c r="L53" s="337"/>
      <c r="M53" s="336" t="s">
        <v>61</v>
      </c>
      <c r="N53" s="337"/>
      <c r="O53" s="336" t="s">
        <v>62</v>
      </c>
    </row>
    <row r="54" spans="1:15" ht="20.25" customHeight="1">
      <c r="A54" s="3"/>
      <c r="B54" s="3"/>
      <c r="C54" s="3"/>
      <c r="D54" s="3"/>
      <c r="E54" s="3"/>
      <c r="F54" s="3"/>
      <c r="G54" s="8"/>
      <c r="H54" s="9"/>
      <c r="I54" s="28" t="s">
        <v>63</v>
      </c>
      <c r="J54" s="11"/>
      <c r="K54" s="28" t="s">
        <v>64</v>
      </c>
      <c r="L54" s="11"/>
      <c r="M54" s="28" t="s">
        <v>63</v>
      </c>
      <c r="N54" s="11"/>
      <c r="O54" s="28" t="s">
        <v>64</v>
      </c>
    </row>
    <row r="55" spans="1:15" ht="20.25" customHeight="1">
      <c r="A55" s="3"/>
      <c r="B55" s="3"/>
      <c r="C55" s="3"/>
      <c r="D55" s="3"/>
      <c r="E55" s="3"/>
      <c r="F55" s="3"/>
      <c r="G55" s="8"/>
      <c r="H55" s="9"/>
      <c r="I55" s="29" t="s">
        <v>105</v>
      </c>
      <c r="J55" s="11"/>
      <c r="K55" s="134" t="s">
        <v>106</v>
      </c>
      <c r="L55" s="11"/>
      <c r="M55" s="29" t="s">
        <v>105</v>
      </c>
      <c r="N55" s="11"/>
      <c r="O55" s="134" t="s">
        <v>106</v>
      </c>
    </row>
    <row r="56" spans="1:15" ht="20.25" customHeight="1">
      <c r="A56" s="3"/>
      <c r="B56" s="3"/>
      <c r="C56" s="3"/>
      <c r="D56" s="3"/>
      <c r="E56" s="3"/>
      <c r="F56" s="3"/>
      <c r="G56" s="8"/>
      <c r="H56" s="9"/>
      <c r="I56" s="339" t="s">
        <v>65</v>
      </c>
      <c r="J56" s="333"/>
      <c r="K56" s="339" t="s">
        <v>65</v>
      </c>
      <c r="L56" s="333"/>
      <c r="M56" s="339" t="s">
        <v>65</v>
      </c>
      <c r="N56" s="333"/>
      <c r="O56" s="339" t="s">
        <v>65</v>
      </c>
    </row>
    <row r="57" spans="1:15" ht="20.25" customHeight="1">
      <c r="A57" s="3"/>
      <c r="B57" s="3"/>
      <c r="C57" s="3"/>
      <c r="D57" s="3"/>
      <c r="E57" s="3"/>
      <c r="F57" s="3"/>
      <c r="G57" s="8"/>
      <c r="H57" s="9"/>
      <c r="I57" s="10"/>
      <c r="J57" s="11"/>
      <c r="K57" s="10"/>
      <c r="L57" s="11"/>
      <c r="M57" s="10"/>
      <c r="N57" s="11"/>
      <c r="O57" s="10"/>
    </row>
    <row r="58" spans="1:15" ht="20.25" customHeight="1">
      <c r="A58" s="65" t="s">
        <v>27</v>
      </c>
      <c r="I58" s="14"/>
      <c r="J58" s="14"/>
      <c r="K58" s="14"/>
      <c r="L58" s="14"/>
      <c r="M58" s="14"/>
      <c r="N58" s="14"/>
      <c r="O58" s="14"/>
    </row>
    <row r="59" spans="1:15" ht="20.25" customHeight="1">
      <c r="A59" s="65" t="s">
        <v>28</v>
      </c>
      <c r="G59" s="9"/>
      <c r="I59" s="14"/>
      <c r="J59" s="14"/>
      <c r="K59" s="14"/>
      <c r="L59" s="14"/>
      <c r="M59" s="14"/>
      <c r="N59" s="14"/>
      <c r="O59" s="14"/>
    </row>
    <row r="60" spans="1:15" ht="20.25" customHeight="1">
      <c r="A60" s="66" t="s">
        <v>29</v>
      </c>
      <c r="G60" s="11"/>
      <c r="I60" s="17">
        <v>0</v>
      </c>
      <c r="J60" s="17"/>
      <c r="K60" s="17">
        <v>407</v>
      </c>
      <c r="L60" s="17"/>
      <c r="M60" s="17">
        <v>0</v>
      </c>
      <c r="N60" s="17"/>
      <c r="O60" s="17">
        <v>0</v>
      </c>
    </row>
    <row r="61" spans="1:15" ht="20.25" customHeight="1">
      <c r="A61" s="66" t="s">
        <v>161</v>
      </c>
      <c r="G61" s="11"/>
      <c r="I61" s="17">
        <v>393249</v>
      </c>
      <c r="J61" s="17"/>
      <c r="K61" s="60">
        <v>204230</v>
      </c>
      <c r="L61" s="17"/>
      <c r="M61" s="17">
        <v>385339</v>
      </c>
      <c r="N61" s="17"/>
      <c r="O61" s="17">
        <v>201436</v>
      </c>
    </row>
    <row r="62" spans="1:15" ht="20.25" customHeight="1">
      <c r="A62" s="66" t="s">
        <v>162</v>
      </c>
      <c r="G62" s="349" t="s">
        <v>202</v>
      </c>
      <c r="I62" s="17">
        <v>60067</v>
      </c>
      <c r="J62" s="17"/>
      <c r="K62" s="60">
        <v>24506</v>
      </c>
      <c r="L62" s="17"/>
      <c r="M62" s="17">
        <v>302916</v>
      </c>
      <c r="N62" s="17"/>
      <c r="O62" s="17">
        <v>57025</v>
      </c>
    </row>
    <row r="63" spans="1:15" ht="20.25" customHeight="1">
      <c r="A63" s="64" t="s">
        <v>163</v>
      </c>
      <c r="G63" s="11"/>
      <c r="I63" s="14">
        <v>3497</v>
      </c>
      <c r="J63" s="14"/>
      <c r="K63" s="14">
        <v>2030</v>
      </c>
      <c r="L63" s="14"/>
      <c r="M63" s="14">
        <v>0</v>
      </c>
      <c r="N63" s="14"/>
      <c r="O63" s="14">
        <v>0</v>
      </c>
    </row>
    <row r="64" spans="1:15" ht="20.25" customHeight="1">
      <c r="A64" s="67" t="s">
        <v>30</v>
      </c>
      <c r="C64" s="21"/>
      <c r="G64" s="11"/>
      <c r="I64" s="17">
        <v>136871</v>
      </c>
      <c r="J64" s="17"/>
      <c r="K64" s="17">
        <v>140778</v>
      </c>
      <c r="L64" s="17"/>
      <c r="M64" s="60">
        <v>22144</v>
      </c>
      <c r="N64" s="17"/>
      <c r="O64" s="17">
        <v>8025</v>
      </c>
    </row>
    <row r="65" spans="1:15" ht="20.25" customHeight="1">
      <c r="A65" s="66" t="s">
        <v>31</v>
      </c>
      <c r="C65" s="21"/>
      <c r="G65" s="11"/>
      <c r="I65" s="17"/>
      <c r="J65" s="17"/>
      <c r="K65" s="17"/>
      <c r="L65" s="17"/>
      <c r="M65" s="60"/>
      <c r="N65" s="17"/>
      <c r="O65" s="17"/>
    </row>
    <row r="66" spans="1:15" ht="20.25" customHeight="1">
      <c r="A66" s="67"/>
      <c r="B66" s="2" t="s">
        <v>99</v>
      </c>
      <c r="C66" s="21"/>
      <c r="G66" s="11"/>
      <c r="I66" s="17">
        <v>40549</v>
      </c>
      <c r="J66" s="17"/>
      <c r="K66" s="17">
        <v>37446</v>
      </c>
      <c r="L66" s="17"/>
      <c r="M66" s="60">
        <v>25023</v>
      </c>
      <c r="N66" s="17"/>
      <c r="O66" s="17">
        <v>23798</v>
      </c>
    </row>
    <row r="67" spans="1:15" ht="20.25" customHeight="1">
      <c r="A67" s="67"/>
      <c r="B67" s="66" t="s">
        <v>31</v>
      </c>
      <c r="C67" s="21"/>
      <c r="G67" s="11"/>
      <c r="I67" s="60">
        <v>44107</v>
      </c>
      <c r="J67" s="17"/>
      <c r="K67" s="60">
        <v>56153</v>
      </c>
      <c r="L67" s="17"/>
      <c r="M67" s="60">
        <v>3362</v>
      </c>
      <c r="N67" s="17"/>
      <c r="O67" s="17">
        <v>1849</v>
      </c>
    </row>
    <row r="68" spans="2:15" ht="20.25" customHeight="1">
      <c r="B68" s="64" t="s">
        <v>32</v>
      </c>
      <c r="G68" s="11"/>
      <c r="I68" s="18">
        <f>SUM(I60:I67)</f>
        <v>678340</v>
      </c>
      <c r="J68" s="14"/>
      <c r="K68" s="18">
        <f>SUM(K60:K67)</f>
        <v>465550</v>
      </c>
      <c r="L68" s="14"/>
      <c r="M68" s="18">
        <f>SUM(M60:M67)</f>
        <v>738784</v>
      </c>
      <c r="N68" s="14"/>
      <c r="O68" s="18">
        <f>SUM(O60:O67)</f>
        <v>292133</v>
      </c>
    </row>
    <row r="69" spans="1:15" ht="20.25" customHeight="1">
      <c r="A69" s="65" t="s">
        <v>33</v>
      </c>
      <c r="G69" s="11"/>
      <c r="I69" s="14"/>
      <c r="J69" s="14"/>
      <c r="K69" s="14"/>
      <c r="L69" s="14"/>
      <c r="M69" s="14"/>
      <c r="N69" s="14"/>
      <c r="O69" s="14"/>
    </row>
    <row r="70" spans="1:24" s="94" customFormat="1" ht="20.25" customHeight="1">
      <c r="A70" s="135" t="s">
        <v>164</v>
      </c>
      <c r="G70" s="349" t="s">
        <v>203</v>
      </c>
      <c r="I70" s="59">
        <v>130822</v>
      </c>
      <c r="J70" s="59"/>
      <c r="K70" s="59">
        <v>134822</v>
      </c>
      <c r="L70" s="59"/>
      <c r="M70" s="59">
        <v>0</v>
      </c>
      <c r="N70" s="59"/>
      <c r="O70" s="59">
        <v>0</v>
      </c>
      <c r="W70" s="95"/>
      <c r="X70" s="95"/>
    </row>
    <row r="71" spans="1:24" s="94" customFormat="1" ht="20.25" customHeight="1">
      <c r="A71" s="93" t="s">
        <v>107</v>
      </c>
      <c r="G71" s="349" t="s">
        <v>193</v>
      </c>
      <c r="I71" s="59">
        <v>0</v>
      </c>
      <c r="J71" s="59"/>
      <c r="K71" s="59">
        <v>0</v>
      </c>
      <c r="L71" s="59"/>
      <c r="M71" s="59">
        <v>6382130</v>
      </c>
      <c r="N71" s="59"/>
      <c r="O71" s="59">
        <v>5810225</v>
      </c>
      <c r="W71" s="95"/>
      <c r="X71" s="95"/>
    </row>
    <row r="72" spans="1:24" s="94" customFormat="1" ht="20.25" customHeight="1">
      <c r="A72" s="94" t="s">
        <v>108</v>
      </c>
      <c r="G72" s="113"/>
      <c r="I72" s="59">
        <v>141</v>
      </c>
      <c r="J72" s="59"/>
      <c r="K72" s="59">
        <v>3022</v>
      </c>
      <c r="L72" s="59"/>
      <c r="M72" s="59">
        <v>0</v>
      </c>
      <c r="N72" s="59"/>
      <c r="O72" s="59">
        <v>0</v>
      </c>
      <c r="W72" s="95"/>
      <c r="X72" s="95"/>
    </row>
    <row r="73" spans="1:15" ht="20.25" customHeight="1">
      <c r="A73" s="64" t="s">
        <v>34</v>
      </c>
      <c r="G73" s="349" t="s">
        <v>204</v>
      </c>
      <c r="I73" s="14">
        <v>19096499</v>
      </c>
      <c r="J73" s="14"/>
      <c r="K73" s="14">
        <v>19342460</v>
      </c>
      <c r="L73" s="14"/>
      <c r="M73" s="14">
        <v>19312707</v>
      </c>
      <c r="N73" s="14"/>
      <c r="O73" s="14">
        <v>19580988</v>
      </c>
    </row>
    <row r="74" spans="1:15" ht="20.25" customHeight="1">
      <c r="A74" s="64" t="s">
        <v>35</v>
      </c>
      <c r="G74" s="349" t="s">
        <v>205</v>
      </c>
      <c r="I74" s="14">
        <v>4946403</v>
      </c>
      <c r="J74" s="14"/>
      <c r="K74" s="14">
        <v>4946403</v>
      </c>
      <c r="L74" s="14"/>
      <c r="M74" s="14">
        <v>0</v>
      </c>
      <c r="N74" s="14"/>
      <c r="O74" s="14">
        <v>0</v>
      </c>
    </row>
    <row r="75" spans="2:15" ht="20.25" customHeight="1">
      <c r="B75" s="64" t="s">
        <v>36</v>
      </c>
      <c r="G75" s="11"/>
      <c r="I75" s="18">
        <f>SUM(I70:I74)</f>
        <v>24173865</v>
      </c>
      <c r="J75" s="13"/>
      <c r="K75" s="18">
        <f>SUM(K70:K74)</f>
        <v>24426707</v>
      </c>
      <c r="L75" s="13"/>
      <c r="M75" s="18">
        <f>SUM(M70:M74)</f>
        <v>25694837</v>
      </c>
      <c r="N75" s="13"/>
      <c r="O75" s="18">
        <f>SUM(O70:O74)</f>
        <v>25391213</v>
      </c>
    </row>
    <row r="76" spans="1:15" ht="20.25" customHeight="1">
      <c r="A76" s="65" t="s">
        <v>37</v>
      </c>
      <c r="G76" s="11"/>
      <c r="I76" s="18">
        <f>I68+I75</f>
        <v>24852205</v>
      </c>
      <c r="J76" s="14"/>
      <c r="K76" s="18">
        <f>K68+K75</f>
        <v>24892257</v>
      </c>
      <c r="L76" s="14"/>
      <c r="M76" s="18">
        <f>M68+M75</f>
        <v>26433621</v>
      </c>
      <c r="N76" s="14"/>
      <c r="O76" s="18">
        <f>O68+O75</f>
        <v>25683346</v>
      </c>
    </row>
    <row r="77" spans="1:15" ht="20.25" customHeight="1">
      <c r="A77" s="65" t="s">
        <v>38</v>
      </c>
      <c r="G77" s="11"/>
      <c r="I77" s="14"/>
      <c r="J77" s="14"/>
      <c r="K77" s="14"/>
      <c r="L77" s="14"/>
      <c r="M77" s="14"/>
      <c r="N77" s="14"/>
      <c r="O77" s="14"/>
    </row>
    <row r="78" spans="1:15" ht="20.25" customHeight="1">
      <c r="A78" s="64" t="s">
        <v>39</v>
      </c>
      <c r="G78" s="11"/>
      <c r="I78" s="14"/>
      <c r="J78" s="14"/>
      <c r="K78" s="14"/>
      <c r="L78" s="14"/>
      <c r="M78" s="14"/>
      <c r="N78" s="14"/>
      <c r="O78" s="14"/>
    </row>
    <row r="79" spans="2:15" ht="20.25" customHeight="1">
      <c r="B79" s="64" t="s">
        <v>40</v>
      </c>
      <c r="G79" s="11"/>
      <c r="I79" s="14"/>
      <c r="J79" s="14"/>
      <c r="K79" s="14"/>
      <c r="L79" s="14"/>
      <c r="M79" s="14"/>
      <c r="N79" s="14"/>
      <c r="O79" s="14"/>
    </row>
    <row r="80" spans="3:15" ht="20.25" customHeight="1">
      <c r="C80" s="64" t="s">
        <v>41</v>
      </c>
      <c r="G80" s="11"/>
      <c r="I80" s="131">
        <v>4000000</v>
      </c>
      <c r="J80" s="14"/>
      <c r="K80" s="131">
        <v>4000000</v>
      </c>
      <c r="L80" s="14"/>
      <c r="M80" s="131">
        <v>4000000</v>
      </c>
      <c r="N80" s="14"/>
      <c r="O80" s="131">
        <v>4000000</v>
      </c>
    </row>
    <row r="81" spans="2:15" ht="20.25" customHeight="1">
      <c r="B81" s="64" t="s">
        <v>42</v>
      </c>
      <c r="G81" s="11"/>
      <c r="I81" s="14"/>
      <c r="J81" s="14"/>
      <c r="K81" s="14"/>
      <c r="L81" s="14"/>
      <c r="M81" s="14"/>
      <c r="N81" s="14"/>
      <c r="O81" s="14"/>
    </row>
    <row r="82" spans="3:15" ht="20.25" customHeight="1">
      <c r="C82" s="64" t="s">
        <v>43</v>
      </c>
      <c r="G82" s="11"/>
      <c r="I82" s="14">
        <v>1600000</v>
      </c>
      <c r="J82" s="14"/>
      <c r="K82" s="14">
        <v>1600000</v>
      </c>
      <c r="L82" s="14"/>
      <c r="M82" s="14">
        <v>1600000</v>
      </c>
      <c r="N82" s="14"/>
      <c r="O82" s="14">
        <v>1600000</v>
      </c>
    </row>
    <row r="83" spans="1:15" ht="20.25" customHeight="1">
      <c r="A83" s="64" t="s">
        <v>220</v>
      </c>
      <c r="G83" s="11"/>
      <c r="I83" s="14"/>
      <c r="J83" s="14"/>
      <c r="K83" s="14"/>
      <c r="L83" s="14"/>
      <c r="M83" s="14"/>
      <c r="N83" s="14"/>
      <c r="O83" s="14"/>
    </row>
    <row r="84" spans="2:15" ht="20.25" customHeight="1">
      <c r="B84" s="64" t="s">
        <v>44</v>
      </c>
      <c r="G84" s="11"/>
      <c r="I84" s="14">
        <v>2300000</v>
      </c>
      <c r="J84" s="14"/>
      <c r="K84" s="14">
        <v>2300000</v>
      </c>
      <c r="L84" s="14"/>
      <c r="M84" s="14">
        <v>2300000</v>
      </c>
      <c r="N84" s="14"/>
      <c r="O84" s="14">
        <v>2300000</v>
      </c>
    </row>
    <row r="85" spans="2:15" ht="20.25" customHeight="1">
      <c r="B85" s="64" t="s">
        <v>45</v>
      </c>
      <c r="G85" s="11"/>
      <c r="I85" s="14">
        <v>1819840</v>
      </c>
      <c r="J85" s="14"/>
      <c r="K85" s="14">
        <v>1893608</v>
      </c>
      <c r="L85" s="14"/>
      <c r="M85" s="16">
        <v>1819840</v>
      </c>
      <c r="N85" s="14"/>
      <c r="O85" s="14">
        <v>1893608</v>
      </c>
    </row>
    <row r="86" spans="1:15" ht="20.25" customHeight="1">
      <c r="A86" s="301" t="s">
        <v>253</v>
      </c>
      <c r="F86" s="94"/>
      <c r="G86" s="11"/>
      <c r="I86" s="14">
        <v>-16004</v>
      </c>
      <c r="J86" s="14"/>
      <c r="K86" s="14">
        <v>-15641</v>
      </c>
      <c r="L86" s="14"/>
      <c r="M86" s="16">
        <v>-16004</v>
      </c>
      <c r="N86" s="14"/>
      <c r="O86" s="14">
        <v>-15641</v>
      </c>
    </row>
    <row r="87" spans="1:15" ht="20.25" customHeight="1">
      <c r="A87" s="64" t="s">
        <v>46</v>
      </c>
      <c r="G87" s="11"/>
      <c r="I87" s="14"/>
      <c r="J87" s="14"/>
      <c r="K87" s="14"/>
      <c r="L87" s="14"/>
      <c r="M87" s="14"/>
      <c r="N87" s="14"/>
      <c r="O87" s="14"/>
    </row>
    <row r="88" spans="2:15" ht="20.25" customHeight="1">
      <c r="B88" s="64" t="s">
        <v>47</v>
      </c>
      <c r="G88" s="11"/>
      <c r="I88" s="14"/>
      <c r="J88" s="14"/>
      <c r="K88" s="14"/>
      <c r="L88" s="14"/>
      <c r="M88" s="14"/>
      <c r="N88" s="14"/>
      <c r="O88" s="14"/>
    </row>
    <row r="89" spans="3:15" ht="20.25" customHeight="1">
      <c r="C89" s="64" t="s">
        <v>48</v>
      </c>
      <c r="G89" s="11"/>
      <c r="I89" s="14">
        <v>57216</v>
      </c>
      <c r="J89" s="14"/>
      <c r="K89" s="14">
        <v>57216</v>
      </c>
      <c r="L89" s="14"/>
      <c r="M89" s="14">
        <v>57216</v>
      </c>
      <c r="N89" s="14"/>
      <c r="O89" s="14">
        <v>57216</v>
      </c>
    </row>
    <row r="90" spans="2:15" ht="20.25" customHeight="1">
      <c r="B90" s="64" t="s">
        <v>49</v>
      </c>
      <c r="G90" s="11"/>
      <c r="I90" s="22">
        <v>-21516432</v>
      </c>
      <c r="J90" s="13"/>
      <c r="K90" s="192">
        <v>-20935504</v>
      </c>
      <c r="L90" s="13"/>
      <c r="M90" s="22">
        <v>-21516432</v>
      </c>
      <c r="N90" s="13"/>
      <c r="O90" s="192">
        <v>-20935504</v>
      </c>
    </row>
    <row r="91" spans="1:15" ht="20.25" customHeight="1">
      <c r="A91" s="64" t="s">
        <v>50</v>
      </c>
      <c r="G91" s="11"/>
      <c r="I91" s="13">
        <f>SUM(I82:I90)</f>
        <v>-15755380</v>
      </c>
      <c r="J91" s="13"/>
      <c r="K91" s="13">
        <f>SUM(K82:K90)</f>
        <v>-15100321</v>
      </c>
      <c r="L91" s="13"/>
      <c r="M91" s="13">
        <f>SUM(M82:M90)</f>
        <v>-15755380</v>
      </c>
      <c r="N91" s="13"/>
      <c r="O91" s="13">
        <f>SUM(O82:O90)</f>
        <v>-15100321</v>
      </c>
    </row>
    <row r="92" spans="1:15" ht="20.25" customHeight="1">
      <c r="A92" s="64" t="s">
        <v>51</v>
      </c>
      <c r="G92" s="11"/>
      <c r="I92" s="13">
        <v>-70051</v>
      </c>
      <c r="J92" s="13"/>
      <c r="K92" s="13">
        <v>-70051</v>
      </c>
      <c r="L92" s="13"/>
      <c r="M92" s="23">
        <v>0</v>
      </c>
      <c r="N92" s="13"/>
      <c r="O92" s="23">
        <v>0</v>
      </c>
    </row>
    <row r="93" spans="1:24" s="190" customFormat="1" ht="20.25" customHeight="1">
      <c r="A93" s="64" t="s">
        <v>221</v>
      </c>
      <c r="B93" s="2"/>
      <c r="C93" s="2"/>
      <c r="D93" s="2"/>
      <c r="E93" s="2"/>
      <c r="F93" s="2"/>
      <c r="G93" s="349" t="s">
        <v>206</v>
      </c>
      <c r="H93" s="94"/>
      <c r="I93" s="59">
        <v>7537593</v>
      </c>
      <c r="J93" s="59"/>
      <c r="K93" s="59">
        <v>7537593</v>
      </c>
      <c r="L93" s="59"/>
      <c r="M93" s="59">
        <v>0</v>
      </c>
      <c r="N93" s="59"/>
      <c r="O93" s="59">
        <v>0</v>
      </c>
      <c r="W93" s="191"/>
      <c r="X93" s="191"/>
    </row>
    <row r="94" spans="1:15" ht="20.25" customHeight="1">
      <c r="A94" s="64" t="s">
        <v>52</v>
      </c>
      <c r="G94" s="11"/>
      <c r="I94" s="14">
        <v>26707</v>
      </c>
      <c r="J94" s="14"/>
      <c r="K94" s="14">
        <v>40902</v>
      </c>
      <c r="L94" s="14"/>
      <c r="M94" s="16">
        <v>0</v>
      </c>
      <c r="N94" s="14"/>
      <c r="O94" s="16">
        <v>0</v>
      </c>
    </row>
    <row r="95" spans="1:15" ht="20.25" customHeight="1">
      <c r="A95" s="65" t="s">
        <v>53</v>
      </c>
      <c r="G95" s="11"/>
      <c r="I95" s="18">
        <f>SUM(I91:I94)</f>
        <v>-8261131</v>
      </c>
      <c r="J95" s="14"/>
      <c r="K95" s="18">
        <f>SUM(K91:K94)</f>
        <v>-7591877</v>
      </c>
      <c r="L95" s="14"/>
      <c r="M95" s="18">
        <f>SUM(M91:M94)</f>
        <v>-15755380</v>
      </c>
      <c r="N95" s="14"/>
      <c r="O95" s="18">
        <f>SUM(O91:O94)</f>
        <v>-15100321</v>
      </c>
    </row>
    <row r="96" spans="1:15" ht="20.25" customHeight="1" thickBot="1">
      <c r="A96" s="65" t="s">
        <v>54</v>
      </c>
      <c r="G96" s="11"/>
      <c r="I96" s="1">
        <f>+I76+I95</f>
        <v>16591074</v>
      </c>
      <c r="J96" s="14"/>
      <c r="K96" s="1">
        <f>+K76+K95</f>
        <v>17300380</v>
      </c>
      <c r="L96" s="14"/>
      <c r="M96" s="1">
        <f>+M76+M95</f>
        <v>10678241</v>
      </c>
      <c r="N96" s="14"/>
      <c r="O96" s="1">
        <f>+O76+O95</f>
        <v>10583025</v>
      </c>
    </row>
    <row r="97" ht="20.25" customHeight="1" thickTop="1">
      <c r="G97" s="11"/>
    </row>
    <row r="98" spans="1:9" ht="20.25" customHeight="1">
      <c r="A98" s="64" t="s">
        <v>24</v>
      </c>
      <c r="I98" s="203"/>
    </row>
    <row r="99" spans="9:15" ht="20.25" customHeight="1">
      <c r="I99" s="14">
        <f>I45-I96</f>
        <v>0</v>
      </c>
      <c r="J99" s="14"/>
      <c r="K99" s="14">
        <f>K45-K96</f>
        <v>0</v>
      </c>
      <c r="L99" s="14"/>
      <c r="M99" s="14">
        <f>M45-M96</f>
        <v>0</v>
      </c>
      <c r="N99" s="14"/>
      <c r="O99" s="14">
        <f>O45-O96</f>
        <v>0</v>
      </c>
    </row>
  </sheetData>
  <mergeCells count="11">
    <mergeCell ref="I52:K52"/>
    <mergeCell ref="M52:O52"/>
    <mergeCell ref="A39:F39"/>
    <mergeCell ref="A49:O49"/>
    <mergeCell ref="A50:O50"/>
    <mergeCell ref="A51:O51"/>
    <mergeCell ref="A1:O1"/>
    <mergeCell ref="A2:O2"/>
    <mergeCell ref="A3:O3"/>
    <mergeCell ref="I6:K6"/>
    <mergeCell ref="M6:O6"/>
  </mergeCells>
  <printOptions/>
  <pageMargins left="0.511811023622047" right="0" top="0.984251968503937" bottom="0" header="0.511811023622047" footer="0.196850393700787"/>
  <pageSetup firstPageNumber="5" useFirstPageNumber="1" horizontalDpi="300" verticalDpi="300" orientation="portrait" paperSize="9" scale="77" r:id="rId1"/>
  <headerFooter alignWithMargins="0">
    <oddHeader>&amp;C&amp;P</oddHeader>
  </headerFooter>
  <rowBreaks count="1" manualBreakCount="1">
    <brk id="48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IV50"/>
  <sheetViews>
    <sheetView view="pageBreakPreview" zoomScaleNormal="75" zoomScaleSheetLayoutView="100" workbookViewId="0" topLeftCell="A52">
      <selection activeCell="E16" sqref="E16"/>
    </sheetView>
  </sheetViews>
  <sheetFormatPr defaultColWidth="9.140625" defaultRowHeight="23.25"/>
  <cols>
    <col min="1" max="2" width="9.140625" style="83" customWidth="1"/>
    <col min="3" max="3" width="9.7109375" style="83" customWidth="1"/>
    <col min="4" max="4" width="9.140625" style="83" customWidth="1"/>
    <col min="5" max="5" width="10.57421875" style="83" customWidth="1"/>
    <col min="6" max="6" width="8.8515625" style="83" customWidth="1"/>
    <col min="7" max="7" width="8.00390625" style="83" customWidth="1"/>
    <col min="8" max="8" width="7.140625" style="83" customWidth="1"/>
    <col min="9" max="9" width="13.00390625" style="83" customWidth="1"/>
    <col min="10" max="10" width="2.00390625" style="83" customWidth="1"/>
    <col min="11" max="11" width="15.8515625" style="185" customWidth="1"/>
    <col min="12" max="12" width="1.7109375" style="185" customWidth="1"/>
    <col min="13" max="13" width="13.140625" style="186" customWidth="1"/>
    <col min="14" max="14" width="2.00390625" style="185" customWidth="1"/>
    <col min="15" max="15" width="16.57421875" style="185" bestFit="1" customWidth="1"/>
    <col min="16" max="16384" width="9.140625" style="83" customWidth="1"/>
  </cols>
  <sheetData>
    <row r="1" spans="1:15" s="32" customFormat="1" ht="15.75" customHeight="1">
      <c r="A1" s="368" t="s">
        <v>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s="32" customFormat="1" ht="21" customHeight="1">
      <c r="A2" s="371" t="s">
        <v>55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s="32" customFormat="1" ht="21.75" customHeight="1">
      <c r="A3" s="372" t="s">
        <v>129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s="32" customFormat="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160"/>
      <c r="L4" s="161"/>
      <c r="M4" s="162"/>
      <c r="N4" s="163"/>
      <c r="O4" s="163" t="s">
        <v>63</v>
      </c>
    </row>
    <row r="5" spans="1:15" s="32" customFormat="1" ht="18.75">
      <c r="A5" s="72"/>
      <c r="B5" s="72"/>
      <c r="C5" s="72"/>
      <c r="D5" s="72"/>
      <c r="E5" s="72"/>
      <c r="F5" s="72"/>
      <c r="G5" s="72"/>
      <c r="H5" s="72"/>
      <c r="I5" s="72"/>
      <c r="J5" s="72"/>
      <c r="K5" s="160"/>
      <c r="L5" s="160"/>
      <c r="M5" s="164"/>
      <c r="N5" s="160"/>
      <c r="O5" s="165" t="s">
        <v>105</v>
      </c>
    </row>
    <row r="6" spans="1:15" s="32" customFormat="1" ht="18.75">
      <c r="A6" s="72"/>
      <c r="B6" s="72"/>
      <c r="C6" s="72"/>
      <c r="D6" s="72"/>
      <c r="E6" s="72"/>
      <c r="F6" s="72"/>
      <c r="G6" s="72"/>
      <c r="H6" s="72"/>
      <c r="I6" s="72"/>
      <c r="J6" s="72"/>
      <c r="K6" s="160"/>
      <c r="L6" s="160"/>
      <c r="M6" s="164"/>
      <c r="N6" s="160"/>
      <c r="O6" s="165"/>
    </row>
    <row r="7" spans="1:15" s="32" customFormat="1" ht="18.75">
      <c r="A7" s="340"/>
      <c r="B7" s="340"/>
      <c r="C7" s="340"/>
      <c r="D7" s="340"/>
      <c r="E7" s="340"/>
      <c r="F7" s="340"/>
      <c r="G7" s="340"/>
      <c r="H7" s="340"/>
      <c r="I7" s="369" t="s">
        <v>25</v>
      </c>
      <c r="J7" s="369"/>
      <c r="K7" s="369"/>
      <c r="L7" s="341"/>
      <c r="M7" s="370" t="s">
        <v>26</v>
      </c>
      <c r="N7" s="370"/>
      <c r="O7" s="370"/>
    </row>
    <row r="8" spans="1:15" s="32" customFormat="1" ht="18.75">
      <c r="A8" s="342"/>
      <c r="B8" s="342"/>
      <c r="C8" s="342"/>
      <c r="D8" s="342"/>
      <c r="E8" s="342"/>
      <c r="F8" s="342"/>
      <c r="G8" s="343"/>
      <c r="H8" s="344"/>
      <c r="I8" s="345" t="s">
        <v>61</v>
      </c>
      <c r="J8" s="346"/>
      <c r="K8" s="345">
        <v>2005</v>
      </c>
      <c r="L8" s="347"/>
      <c r="M8" s="348" t="s">
        <v>61</v>
      </c>
      <c r="N8" s="347"/>
      <c r="O8" s="345">
        <v>2005</v>
      </c>
    </row>
    <row r="9" spans="1:15" s="32" customFormat="1" ht="18.75">
      <c r="A9" s="76"/>
      <c r="B9" s="76"/>
      <c r="C9" s="76"/>
      <c r="D9" s="76"/>
      <c r="E9" s="76"/>
      <c r="F9" s="76"/>
      <c r="G9" s="77"/>
      <c r="H9" s="72"/>
      <c r="I9" s="150" t="s">
        <v>65</v>
      </c>
      <c r="J9" s="78"/>
      <c r="K9" s="167" t="s">
        <v>65</v>
      </c>
      <c r="L9" s="166"/>
      <c r="M9" s="167" t="s">
        <v>65</v>
      </c>
      <c r="N9" s="166"/>
      <c r="O9" s="167" t="s">
        <v>65</v>
      </c>
    </row>
    <row r="10" spans="1:15" s="32" customFormat="1" ht="18.75">
      <c r="A10" s="76"/>
      <c r="B10" s="76"/>
      <c r="C10" s="76"/>
      <c r="D10" s="76"/>
      <c r="E10" s="76"/>
      <c r="F10" s="76"/>
      <c r="G10" s="77"/>
      <c r="H10" s="72"/>
      <c r="I10" s="150"/>
      <c r="J10" s="78"/>
      <c r="K10" s="134" t="s">
        <v>106</v>
      </c>
      <c r="L10" s="166"/>
      <c r="M10" s="167"/>
      <c r="N10" s="166"/>
      <c r="O10" s="134" t="s">
        <v>106</v>
      </c>
    </row>
    <row r="11" spans="1:15" s="32" customFormat="1" ht="18.75">
      <c r="A11" s="97" t="s">
        <v>116</v>
      </c>
      <c r="B11" s="97"/>
      <c r="C11" s="97"/>
      <c r="I11" s="79"/>
      <c r="J11" s="79"/>
      <c r="K11" s="168"/>
      <c r="L11" s="168"/>
      <c r="M11" s="169"/>
      <c r="N11" s="168"/>
      <c r="O11" s="168"/>
    </row>
    <row r="12" spans="2:15" s="32" customFormat="1" ht="18.75">
      <c r="B12" s="83" t="s">
        <v>166</v>
      </c>
      <c r="C12" s="83"/>
      <c r="D12" s="83"/>
      <c r="G12" s="85"/>
      <c r="I12" s="53">
        <v>2597306</v>
      </c>
      <c r="J12" s="53"/>
      <c r="K12" s="156">
        <v>3232270</v>
      </c>
      <c r="L12" s="156"/>
      <c r="M12" s="157">
        <v>1830055</v>
      </c>
      <c r="N12" s="156"/>
      <c r="O12" s="158">
        <v>2439523</v>
      </c>
    </row>
    <row r="13" spans="2:15" s="32" customFormat="1" ht="18.75">
      <c r="B13" s="32" t="s">
        <v>167</v>
      </c>
      <c r="G13" s="72"/>
      <c r="I13" s="53">
        <v>142825</v>
      </c>
      <c r="J13" s="53"/>
      <c r="K13" s="156">
        <v>162061</v>
      </c>
      <c r="L13" s="156"/>
      <c r="M13" s="157">
        <v>142825</v>
      </c>
      <c r="N13" s="156"/>
      <c r="O13" s="158">
        <v>162061</v>
      </c>
    </row>
    <row r="14" spans="2:15" s="32" customFormat="1" ht="18.75">
      <c r="B14" s="32" t="s">
        <v>56</v>
      </c>
      <c r="G14" s="72"/>
      <c r="I14" s="53">
        <v>40151</v>
      </c>
      <c r="J14" s="53"/>
      <c r="K14" s="156">
        <v>23831</v>
      </c>
      <c r="L14" s="156"/>
      <c r="M14" s="157">
        <v>16328</v>
      </c>
      <c r="N14" s="156"/>
      <c r="O14" s="158">
        <v>11129</v>
      </c>
    </row>
    <row r="15" spans="1:256" s="32" customFormat="1" ht="18.75">
      <c r="A15" s="93"/>
      <c r="B15" s="302" t="s">
        <v>152</v>
      </c>
      <c r="C15" s="302"/>
      <c r="D15" s="302"/>
      <c r="E15" s="302"/>
      <c r="F15" s="302"/>
      <c r="G15" s="93"/>
      <c r="H15" s="93"/>
      <c r="I15" s="240">
        <v>0</v>
      </c>
      <c r="J15" s="93"/>
      <c r="K15" s="160">
        <v>533850</v>
      </c>
      <c r="L15" s="93"/>
      <c r="M15" s="303">
        <v>0</v>
      </c>
      <c r="N15" s="93"/>
      <c r="O15" s="206">
        <v>0</v>
      </c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2:15" s="32" customFormat="1" ht="18.75">
      <c r="B16" s="32" t="s">
        <v>222</v>
      </c>
      <c r="G16" s="110"/>
      <c r="I16" s="108">
        <v>0</v>
      </c>
      <c r="J16" s="53"/>
      <c r="L16" s="156"/>
      <c r="M16" s="160">
        <v>0</v>
      </c>
      <c r="N16" s="156"/>
      <c r="O16" s="161">
        <v>529823</v>
      </c>
    </row>
    <row r="17" spans="2:15" s="32" customFormat="1" ht="18.75">
      <c r="B17" s="97" t="s">
        <v>118</v>
      </c>
      <c r="C17" s="97"/>
      <c r="G17" s="72"/>
      <c r="I17" s="116">
        <f>SUM(I12:I16)</f>
        <v>2780282</v>
      </c>
      <c r="J17" s="53"/>
      <c r="K17" s="170">
        <f>SUM(K12:K15)</f>
        <v>3952012</v>
      </c>
      <c r="L17" s="156"/>
      <c r="M17" s="171">
        <f>SUM(M12:M16)</f>
        <v>1989208</v>
      </c>
      <c r="N17" s="156"/>
      <c r="O17" s="170">
        <f>SUM(O12:O16)</f>
        <v>3142536</v>
      </c>
    </row>
    <row r="18" spans="1:15" s="32" customFormat="1" ht="18.75">
      <c r="A18" s="97" t="s">
        <v>117</v>
      </c>
      <c r="B18" s="97"/>
      <c r="C18" s="97"/>
      <c r="G18" s="85"/>
      <c r="I18" s="53"/>
      <c r="J18" s="53"/>
      <c r="K18" s="156"/>
      <c r="L18" s="156"/>
      <c r="M18" s="157"/>
      <c r="N18" s="156"/>
      <c r="O18" s="156"/>
    </row>
    <row r="19" spans="2:15" s="32" customFormat="1" ht="18.75">
      <c r="B19" s="32" t="s">
        <v>57</v>
      </c>
      <c r="G19" s="72"/>
      <c r="I19" s="53">
        <v>2422519</v>
      </c>
      <c r="J19" s="53"/>
      <c r="K19" s="158">
        <v>3071597</v>
      </c>
      <c r="L19" s="156"/>
      <c r="M19" s="157">
        <v>1694007</v>
      </c>
      <c r="N19" s="156"/>
      <c r="O19" s="158">
        <v>2292408</v>
      </c>
    </row>
    <row r="20" spans="2:15" s="32" customFormat="1" ht="18.75">
      <c r="B20" s="32" t="s">
        <v>58</v>
      </c>
      <c r="G20" s="72"/>
      <c r="I20" s="195">
        <f>127740+752</f>
        <v>128492</v>
      </c>
      <c r="J20" s="53"/>
      <c r="K20" s="158">
        <v>135751</v>
      </c>
      <c r="L20" s="156"/>
      <c r="M20" s="157">
        <v>127740</v>
      </c>
      <c r="N20" s="156"/>
      <c r="O20" s="158">
        <v>135752</v>
      </c>
    </row>
    <row r="21" spans="2:15" s="32" customFormat="1" ht="18.75">
      <c r="B21" s="32" t="s">
        <v>59</v>
      </c>
      <c r="G21" s="72"/>
      <c r="I21" s="53">
        <v>106632</v>
      </c>
      <c r="J21" s="53"/>
      <c r="K21" s="158">
        <v>99405</v>
      </c>
      <c r="L21" s="156"/>
      <c r="M21" s="157">
        <v>42910</v>
      </c>
      <c r="N21" s="156"/>
      <c r="O21" s="158">
        <v>48782</v>
      </c>
    </row>
    <row r="22" spans="2:15" s="32" customFormat="1" ht="18.75">
      <c r="B22" s="83" t="s">
        <v>165</v>
      </c>
      <c r="G22" s="72"/>
      <c r="I22" s="53">
        <v>55444</v>
      </c>
      <c r="J22" s="53"/>
      <c r="K22" s="158">
        <v>3010</v>
      </c>
      <c r="L22" s="156"/>
      <c r="M22" s="157">
        <v>55444</v>
      </c>
      <c r="N22" s="156"/>
      <c r="O22" s="158">
        <v>3010</v>
      </c>
    </row>
    <row r="23" spans="2:15" s="110" customFormat="1" ht="18.75">
      <c r="B23" s="302" t="s">
        <v>223</v>
      </c>
      <c r="G23" s="75"/>
      <c r="I23" s="81">
        <v>247482</v>
      </c>
      <c r="J23" s="81"/>
      <c r="K23" s="173">
        <v>0</v>
      </c>
      <c r="L23" s="157"/>
      <c r="M23" s="172">
        <v>0</v>
      </c>
      <c r="N23" s="157"/>
      <c r="O23" s="173">
        <v>0</v>
      </c>
    </row>
    <row r="24" spans="2:15" s="32" customFormat="1" ht="18.75">
      <c r="B24" s="32" t="s">
        <v>224</v>
      </c>
      <c r="G24" s="72"/>
      <c r="I24" s="196">
        <v>-689</v>
      </c>
      <c r="J24" s="53"/>
      <c r="K24" s="173">
        <v>-1265</v>
      </c>
      <c r="L24" s="161"/>
      <c r="M24" s="156">
        <v>-30</v>
      </c>
      <c r="N24" s="156"/>
      <c r="O24" s="174">
        <v>24175</v>
      </c>
    </row>
    <row r="25" spans="2:15" s="32" customFormat="1" ht="18.75">
      <c r="B25" s="32" t="s">
        <v>225</v>
      </c>
      <c r="G25" s="72"/>
      <c r="I25" s="14">
        <v>0</v>
      </c>
      <c r="J25" s="54"/>
      <c r="K25" s="175">
        <v>0</v>
      </c>
      <c r="L25" s="161"/>
      <c r="M25" s="176">
        <v>243462</v>
      </c>
      <c r="N25" s="161"/>
      <c r="O25" s="159">
        <v>0</v>
      </c>
    </row>
    <row r="26" spans="2:15" s="32" customFormat="1" ht="18.75">
      <c r="B26" s="97" t="s">
        <v>119</v>
      </c>
      <c r="C26" s="97"/>
      <c r="G26" s="72"/>
      <c r="I26" s="116">
        <f>SUM(I19:I25)</f>
        <v>2959880</v>
      </c>
      <c r="J26" s="117"/>
      <c r="K26" s="170">
        <f>SUM(K19:K25)</f>
        <v>3308498</v>
      </c>
      <c r="L26" s="177"/>
      <c r="M26" s="171">
        <f>SUM(M19:M25)</f>
        <v>2163533</v>
      </c>
      <c r="N26" s="177"/>
      <c r="O26" s="170">
        <f>SUM(O19:O25)</f>
        <v>2504127</v>
      </c>
    </row>
    <row r="27" spans="1:15" s="32" customFormat="1" ht="18.75">
      <c r="A27" s="97" t="s">
        <v>114</v>
      </c>
      <c r="B27" s="97"/>
      <c r="C27" s="97"/>
      <c r="D27" s="97"/>
      <c r="E27" s="97"/>
      <c r="G27" s="72"/>
      <c r="J27" s="120"/>
      <c r="K27" s="156"/>
      <c r="L27" s="177"/>
      <c r="M27" s="156"/>
      <c r="N27" s="177"/>
      <c r="O27" s="156"/>
    </row>
    <row r="28" spans="1:15" s="32" customFormat="1" ht="18.75">
      <c r="A28" s="97" t="s">
        <v>115</v>
      </c>
      <c r="B28" s="97"/>
      <c r="C28" s="97"/>
      <c r="D28" s="97"/>
      <c r="E28" s="97"/>
      <c r="G28" s="72"/>
      <c r="I28" s="120">
        <f>I17-I26</f>
        <v>-179598</v>
      </c>
      <c r="J28" s="114"/>
      <c r="K28" s="177">
        <f>K17-K26</f>
        <v>643514</v>
      </c>
      <c r="L28" s="156"/>
      <c r="M28" s="177">
        <f>M17-M26</f>
        <v>-174325</v>
      </c>
      <c r="N28" s="168"/>
      <c r="O28" s="177">
        <f>O17-O26</f>
        <v>638409</v>
      </c>
    </row>
    <row r="29" spans="1:15" s="32" customFormat="1" ht="18.75">
      <c r="A29" s="32" t="s">
        <v>60</v>
      </c>
      <c r="B29" s="97"/>
      <c r="C29" s="97"/>
      <c r="D29" s="97"/>
      <c r="E29" s="97"/>
      <c r="G29" s="72"/>
      <c r="I29" s="196">
        <v>-1588</v>
      </c>
      <c r="J29" s="114"/>
      <c r="K29" s="178">
        <v>-3481</v>
      </c>
      <c r="L29" s="156"/>
      <c r="M29" s="156">
        <v>-761</v>
      </c>
      <c r="N29" s="168"/>
      <c r="O29" s="156">
        <v>0</v>
      </c>
    </row>
    <row r="30" spans="1:15" s="32" customFormat="1" ht="18.75">
      <c r="A30" s="32" t="s">
        <v>110</v>
      </c>
      <c r="G30" s="72"/>
      <c r="I30" s="196">
        <v>-1265</v>
      </c>
      <c r="J30" s="124"/>
      <c r="K30" s="179">
        <v>0</v>
      </c>
      <c r="L30" s="180"/>
      <c r="M30" s="179">
        <v>0</v>
      </c>
      <c r="N30" s="180"/>
      <c r="O30" s="181">
        <v>0</v>
      </c>
    </row>
    <row r="31" spans="1:15" s="32" customFormat="1" ht="18.75">
      <c r="A31" s="97" t="s">
        <v>113</v>
      </c>
      <c r="B31" s="97"/>
      <c r="C31" s="97"/>
      <c r="D31" s="97"/>
      <c r="E31" s="97"/>
      <c r="F31" s="97"/>
      <c r="G31" s="71"/>
      <c r="I31" s="122">
        <f>SUM(I28:I30)</f>
        <v>-182451</v>
      </c>
      <c r="J31" s="126"/>
      <c r="K31" s="182">
        <f>SUM(K28:K30)</f>
        <v>640033</v>
      </c>
      <c r="L31" s="183"/>
      <c r="M31" s="182">
        <f>SUM(M28:M30)</f>
        <v>-175086</v>
      </c>
      <c r="N31" s="183"/>
      <c r="O31" s="182">
        <f>SUM(O28:O30)</f>
        <v>638409</v>
      </c>
    </row>
    <row r="32" spans="1:15" s="110" customFormat="1" ht="18.75">
      <c r="A32" s="110" t="s">
        <v>112</v>
      </c>
      <c r="G32" s="75"/>
      <c r="I32" s="193">
        <v>7365</v>
      </c>
      <c r="J32" s="193"/>
      <c r="K32" s="169">
        <v>-1624</v>
      </c>
      <c r="L32" s="169"/>
      <c r="M32" s="194">
        <v>0</v>
      </c>
      <c r="N32" s="169"/>
      <c r="O32" s="194">
        <v>0</v>
      </c>
    </row>
    <row r="33" spans="1:15" s="32" customFormat="1" ht="19.5" thickBot="1">
      <c r="A33" s="97" t="s">
        <v>111</v>
      </c>
      <c r="B33" s="97"/>
      <c r="C33" s="97"/>
      <c r="D33" s="97"/>
      <c r="G33" s="72"/>
      <c r="I33" s="127">
        <f>SUM(I31:I32)</f>
        <v>-175086</v>
      </c>
      <c r="J33" s="117"/>
      <c r="K33" s="184">
        <f>SUM(K31:K32)</f>
        <v>638409</v>
      </c>
      <c r="L33" s="177"/>
      <c r="M33" s="184">
        <f>SUM(M31:M32)</f>
        <v>-175086</v>
      </c>
      <c r="N33" s="177"/>
      <c r="O33" s="184">
        <f>SUM(O31:O32)</f>
        <v>638409</v>
      </c>
    </row>
    <row r="34" spans="7:15" s="32" customFormat="1" ht="19.5" thickTop="1">
      <c r="G34" s="72"/>
      <c r="I34" s="53"/>
      <c r="J34" s="53"/>
      <c r="K34" s="156"/>
      <c r="L34" s="156"/>
      <c r="M34" s="157"/>
      <c r="N34" s="156"/>
      <c r="O34" s="156"/>
    </row>
    <row r="35" spans="7:15" s="32" customFormat="1" ht="18.75">
      <c r="G35" s="72"/>
      <c r="I35" s="56"/>
      <c r="J35" s="56"/>
      <c r="K35" s="168"/>
      <c r="L35" s="168"/>
      <c r="M35" s="169"/>
      <c r="N35" s="168"/>
      <c r="O35" s="168"/>
    </row>
    <row r="36" spans="1:15" s="32" customFormat="1" ht="18.75">
      <c r="A36" s="32" t="s">
        <v>226</v>
      </c>
      <c r="G36" s="72"/>
      <c r="I36" s="129">
        <f>I33/I37</f>
        <v>-1.4383143021440894</v>
      </c>
      <c r="J36" s="56"/>
      <c r="K36" s="129">
        <f>K33/K37</f>
        <v>5.2444672636162</v>
      </c>
      <c r="L36" s="168"/>
      <c r="M36" s="129">
        <f>M33/M37</f>
        <v>-1.0942875</v>
      </c>
      <c r="N36" s="168"/>
      <c r="O36" s="129">
        <f>O33/O37</f>
        <v>3.99005625</v>
      </c>
    </row>
    <row r="37" spans="1:15" s="32" customFormat="1" ht="18.75">
      <c r="A37" s="32" t="s">
        <v>109</v>
      </c>
      <c r="G37" s="349" t="s">
        <v>207</v>
      </c>
      <c r="I37" s="56">
        <v>121730</v>
      </c>
      <c r="J37" s="56"/>
      <c r="K37" s="168">
        <v>121730</v>
      </c>
      <c r="L37" s="168"/>
      <c r="M37" s="169">
        <v>160000</v>
      </c>
      <c r="N37" s="168"/>
      <c r="O37" s="168">
        <v>160000</v>
      </c>
    </row>
    <row r="38" spans="7:15" s="32" customFormat="1" ht="18.75">
      <c r="G38" s="349"/>
      <c r="I38" s="56"/>
      <c r="J38" s="56"/>
      <c r="K38" s="168"/>
      <c r="L38" s="168"/>
      <c r="M38" s="169"/>
      <c r="N38" s="168"/>
      <c r="O38" s="168"/>
    </row>
    <row r="39" spans="7:15" s="32" customFormat="1" ht="18.75">
      <c r="G39" s="349"/>
      <c r="I39" s="56"/>
      <c r="J39" s="56"/>
      <c r="K39" s="168"/>
      <c r="L39" s="168"/>
      <c r="M39" s="169"/>
      <c r="N39" s="168"/>
      <c r="O39" s="168"/>
    </row>
    <row r="40" spans="7:15" s="32" customFormat="1" ht="18.75">
      <c r="G40" s="349"/>
      <c r="I40" s="56"/>
      <c r="J40" s="56"/>
      <c r="K40" s="168"/>
      <c r="L40" s="168"/>
      <c r="M40" s="169"/>
      <c r="N40" s="168"/>
      <c r="O40" s="168"/>
    </row>
    <row r="41" spans="7:15" s="32" customFormat="1" ht="18.75">
      <c r="G41" s="349"/>
      <c r="I41" s="56"/>
      <c r="J41" s="56"/>
      <c r="K41" s="168"/>
      <c r="L41" s="168"/>
      <c r="M41" s="169"/>
      <c r="N41" s="168"/>
      <c r="O41" s="168"/>
    </row>
    <row r="42" spans="7:15" s="32" customFormat="1" ht="18.75">
      <c r="G42" s="349"/>
      <c r="I42" s="56"/>
      <c r="J42" s="56"/>
      <c r="K42" s="168"/>
      <c r="L42" s="168"/>
      <c r="M42" s="169"/>
      <c r="N42" s="168"/>
      <c r="O42" s="168"/>
    </row>
    <row r="43" spans="7:15" s="32" customFormat="1" ht="18.75">
      <c r="G43" s="349"/>
      <c r="I43" s="56"/>
      <c r="J43" s="56"/>
      <c r="K43" s="168"/>
      <c r="L43" s="168"/>
      <c r="M43" s="169"/>
      <c r="N43" s="168"/>
      <c r="O43" s="168"/>
    </row>
    <row r="44" spans="7:15" s="32" customFormat="1" ht="18.75">
      <c r="G44" s="349"/>
      <c r="I44" s="56"/>
      <c r="J44" s="56"/>
      <c r="K44" s="168"/>
      <c r="L44" s="168"/>
      <c r="M44" s="169"/>
      <c r="N44" s="168"/>
      <c r="O44" s="168"/>
    </row>
    <row r="45" spans="7:15" s="32" customFormat="1" ht="18.75">
      <c r="G45" s="349"/>
      <c r="I45" s="56"/>
      <c r="J45" s="56"/>
      <c r="K45" s="168"/>
      <c r="L45" s="168"/>
      <c r="M45" s="169"/>
      <c r="N45" s="168"/>
      <c r="O45" s="168"/>
    </row>
    <row r="46" spans="7:15" s="32" customFormat="1" ht="18.75">
      <c r="G46" s="349"/>
      <c r="I46" s="56"/>
      <c r="J46" s="56"/>
      <c r="K46" s="168"/>
      <c r="L46" s="168"/>
      <c r="M46" s="169"/>
      <c r="N46" s="168"/>
      <c r="O46" s="168"/>
    </row>
    <row r="47" spans="7:15" s="32" customFormat="1" ht="21.75" customHeight="1">
      <c r="G47" s="349"/>
      <c r="I47" s="56"/>
      <c r="J47" s="56"/>
      <c r="K47" s="168"/>
      <c r="L47" s="168"/>
      <c r="M47" s="169"/>
      <c r="N47" s="168"/>
      <c r="O47" s="168"/>
    </row>
    <row r="48" spans="9:15" s="32" customFormat="1" ht="18.75">
      <c r="I48" s="53"/>
      <c r="J48" s="53"/>
      <c r="K48" s="156"/>
      <c r="L48" s="156"/>
      <c r="M48" s="157"/>
      <c r="N48" s="156"/>
      <c r="O48" s="156"/>
    </row>
    <row r="49" spans="1:15" s="32" customFormat="1" ht="18.75">
      <c r="A49" s="32" t="s">
        <v>24</v>
      </c>
      <c r="I49" s="53"/>
      <c r="J49" s="53"/>
      <c r="K49" s="156"/>
      <c r="L49" s="156"/>
      <c r="M49" s="157"/>
      <c r="N49" s="156"/>
      <c r="O49" s="156"/>
    </row>
    <row r="50" spans="9:15" s="32" customFormat="1" ht="15.75" customHeight="1">
      <c r="I50" s="53"/>
      <c r="J50" s="53"/>
      <c r="K50" s="156"/>
      <c r="L50" s="156"/>
      <c r="M50" s="157"/>
      <c r="N50" s="156"/>
      <c r="O50" s="156"/>
    </row>
  </sheetData>
  <mergeCells count="5">
    <mergeCell ref="A1:O1"/>
    <mergeCell ref="I7:K7"/>
    <mergeCell ref="M7:O7"/>
    <mergeCell ref="A2:O2"/>
    <mergeCell ref="A3:O3"/>
  </mergeCells>
  <printOptions/>
  <pageMargins left="0.58" right="0.34" top="0.71" bottom="0.77" header="0.5" footer="0.5"/>
  <pageSetup firstPageNumber="7" useFirstPageNumber="1" horizontalDpi="180" verticalDpi="180" orientation="portrait" paperSize="9" scale="73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O50"/>
  <sheetViews>
    <sheetView tabSelected="1" view="pageBreakPreview" zoomScaleNormal="75" zoomScaleSheetLayoutView="100" workbookViewId="0" topLeftCell="A1">
      <selection activeCell="K17" sqref="K17"/>
    </sheetView>
  </sheetViews>
  <sheetFormatPr defaultColWidth="9.140625" defaultRowHeight="23.25"/>
  <cols>
    <col min="1" max="1" width="3.8515625" style="83" customWidth="1"/>
    <col min="2" max="2" width="9.140625" style="83" customWidth="1"/>
    <col min="3" max="3" width="9.7109375" style="83" customWidth="1"/>
    <col min="4" max="4" width="9.140625" style="83" customWidth="1"/>
    <col min="5" max="5" width="26.00390625" style="83" customWidth="1"/>
    <col min="6" max="6" width="3.57421875" style="83" customWidth="1"/>
    <col min="7" max="7" width="7.140625" style="83" customWidth="1"/>
    <col min="8" max="8" width="3.421875" style="83" customWidth="1"/>
    <col min="9" max="9" width="13.421875" style="83" customWidth="1"/>
    <col min="10" max="10" width="2.00390625" style="83" customWidth="1"/>
    <col min="11" max="11" width="15.8515625" style="185" customWidth="1"/>
    <col min="12" max="12" width="1.7109375" style="83" customWidth="1"/>
    <col min="13" max="13" width="13.28125" style="84" customWidth="1"/>
    <col min="14" max="14" width="2.00390625" style="83" customWidth="1"/>
    <col min="15" max="15" width="16.57421875" style="83" bestFit="1" customWidth="1"/>
    <col min="16" max="16384" width="9.140625" style="83" customWidth="1"/>
  </cols>
  <sheetData>
    <row r="1" spans="1:15" s="32" customFormat="1" ht="15.75" customHeight="1">
      <c r="A1" s="368" t="s">
        <v>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s="32" customFormat="1" ht="21" customHeight="1">
      <c r="A2" s="371" t="s">
        <v>55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s="32" customFormat="1" ht="21.75" customHeight="1">
      <c r="A3" s="372" t="s">
        <v>259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s="32" customFormat="1" ht="21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160"/>
      <c r="L4" s="73"/>
      <c r="M4" s="74"/>
      <c r="N4" s="68"/>
      <c r="O4" s="68" t="s">
        <v>63</v>
      </c>
    </row>
    <row r="5" spans="1:15" s="32" customFormat="1" ht="18.75">
      <c r="A5" s="72"/>
      <c r="B5" s="72"/>
      <c r="C5" s="72"/>
      <c r="D5" s="72"/>
      <c r="E5" s="72"/>
      <c r="F5" s="72"/>
      <c r="G5" s="72"/>
      <c r="H5" s="72"/>
      <c r="I5" s="72"/>
      <c r="J5" s="72"/>
      <c r="K5" s="160"/>
      <c r="L5" s="72"/>
      <c r="M5" s="75"/>
      <c r="N5" s="72"/>
      <c r="O5" s="29" t="s">
        <v>105</v>
      </c>
    </row>
    <row r="6" spans="1:15" s="32" customFormat="1" ht="18.75">
      <c r="A6" s="72"/>
      <c r="B6" s="72"/>
      <c r="C6" s="72"/>
      <c r="D6" s="72"/>
      <c r="E6" s="72"/>
      <c r="F6" s="72"/>
      <c r="G6" s="72"/>
      <c r="H6" s="72"/>
      <c r="I6" s="72"/>
      <c r="J6" s="72"/>
      <c r="K6" s="160"/>
      <c r="L6" s="72"/>
      <c r="M6" s="75"/>
      <c r="N6" s="72"/>
      <c r="O6" s="29"/>
    </row>
    <row r="7" spans="1:15" s="32" customFormat="1" ht="18.75">
      <c r="A7" s="340"/>
      <c r="B7" s="340"/>
      <c r="C7" s="340"/>
      <c r="D7" s="340"/>
      <c r="E7" s="340"/>
      <c r="F7" s="340"/>
      <c r="G7" s="350"/>
      <c r="H7" s="340"/>
      <c r="I7" s="369" t="s">
        <v>25</v>
      </c>
      <c r="J7" s="369"/>
      <c r="K7" s="369"/>
      <c r="L7" s="340"/>
      <c r="M7" s="373" t="s">
        <v>26</v>
      </c>
      <c r="N7" s="373"/>
      <c r="O7" s="373"/>
    </row>
    <row r="8" spans="1:15" s="32" customFormat="1" ht="18.75">
      <c r="A8" s="342"/>
      <c r="B8" s="342"/>
      <c r="C8" s="342"/>
      <c r="D8" s="342"/>
      <c r="E8" s="342"/>
      <c r="F8" s="342"/>
      <c r="G8" s="343"/>
      <c r="H8" s="344"/>
      <c r="I8" s="345" t="s">
        <v>61</v>
      </c>
      <c r="J8" s="346"/>
      <c r="K8" s="345">
        <v>2005</v>
      </c>
      <c r="L8" s="346"/>
      <c r="M8" s="351" t="s">
        <v>61</v>
      </c>
      <c r="N8" s="346"/>
      <c r="O8" s="345">
        <v>2005</v>
      </c>
    </row>
    <row r="9" spans="1:15" s="32" customFormat="1" ht="18.75">
      <c r="A9" s="76"/>
      <c r="B9" s="76"/>
      <c r="C9" s="76"/>
      <c r="D9" s="76"/>
      <c r="E9" s="76"/>
      <c r="F9" s="76"/>
      <c r="G9" s="77"/>
      <c r="H9" s="72"/>
      <c r="I9" s="150" t="s">
        <v>65</v>
      </c>
      <c r="J9" s="78"/>
      <c r="K9" s="167" t="s">
        <v>65</v>
      </c>
      <c r="L9" s="78"/>
      <c r="M9" s="150" t="s">
        <v>65</v>
      </c>
      <c r="N9" s="78"/>
      <c r="O9" s="150" t="s">
        <v>65</v>
      </c>
    </row>
    <row r="10" spans="1:15" s="32" customFormat="1" ht="18.75">
      <c r="A10" s="76"/>
      <c r="B10" s="76"/>
      <c r="C10" s="76"/>
      <c r="D10" s="76"/>
      <c r="E10" s="76"/>
      <c r="F10" s="76"/>
      <c r="G10" s="77"/>
      <c r="H10" s="72"/>
      <c r="I10" s="150"/>
      <c r="J10" s="78"/>
      <c r="K10" s="134" t="s">
        <v>106</v>
      </c>
      <c r="L10" s="78"/>
      <c r="M10" s="150"/>
      <c r="N10" s="78"/>
      <c r="O10" s="134" t="s">
        <v>106</v>
      </c>
    </row>
    <row r="11" spans="1:15" s="32" customFormat="1" ht="18.75">
      <c r="A11" s="97" t="s">
        <v>116</v>
      </c>
      <c r="B11" s="97"/>
      <c r="C11" s="97"/>
      <c r="I11" s="79"/>
      <c r="J11" s="79"/>
      <c r="K11" s="168"/>
      <c r="L11" s="79"/>
      <c r="M11" s="80"/>
      <c r="N11" s="79"/>
      <c r="O11" s="79"/>
    </row>
    <row r="12" spans="2:15" s="32" customFormat="1" ht="18.75">
      <c r="B12" s="83" t="s">
        <v>166</v>
      </c>
      <c r="C12" s="83"/>
      <c r="D12" s="83"/>
      <c r="G12" s="85"/>
      <c r="I12" s="195">
        <v>5242668</v>
      </c>
      <c r="J12" s="195"/>
      <c r="K12" s="157">
        <v>7093995</v>
      </c>
      <c r="L12" s="195"/>
      <c r="M12" s="195">
        <f>4179525-M13</f>
        <v>3878427</v>
      </c>
      <c r="N12" s="195"/>
      <c r="O12" s="195">
        <v>5133683</v>
      </c>
    </row>
    <row r="13" spans="2:15" s="32" customFormat="1" ht="18.75">
      <c r="B13" s="32" t="s">
        <v>167</v>
      </c>
      <c r="G13" s="72"/>
      <c r="I13" s="195">
        <v>301098</v>
      </c>
      <c r="J13" s="195"/>
      <c r="K13" s="157">
        <v>328730</v>
      </c>
      <c r="L13" s="195"/>
      <c r="M13" s="195">
        <v>301098</v>
      </c>
      <c r="N13" s="195"/>
      <c r="O13" s="195">
        <v>328730</v>
      </c>
    </row>
    <row r="14" spans="2:15" s="32" customFormat="1" ht="18.75">
      <c r="B14" s="32" t="s">
        <v>56</v>
      </c>
      <c r="G14" s="72"/>
      <c r="I14" s="196">
        <v>54208</v>
      </c>
      <c r="J14" s="195"/>
      <c r="K14" s="157">
        <v>63394</v>
      </c>
      <c r="L14" s="195"/>
      <c r="M14" s="195">
        <v>21119</v>
      </c>
      <c r="N14" s="195"/>
      <c r="O14" s="195">
        <v>14437</v>
      </c>
    </row>
    <row r="15" spans="1:15" s="32" customFormat="1" ht="18.75">
      <c r="A15" s="110"/>
      <c r="B15" s="302" t="s">
        <v>152</v>
      </c>
      <c r="C15" s="110"/>
      <c r="D15" s="110"/>
      <c r="E15" s="110"/>
      <c r="F15" s="110"/>
      <c r="G15" s="75"/>
      <c r="H15" s="110"/>
      <c r="I15" s="196">
        <v>0</v>
      </c>
      <c r="J15" s="195"/>
      <c r="K15" s="157">
        <v>533850</v>
      </c>
      <c r="L15" s="157"/>
      <c r="M15" s="157">
        <v>0</v>
      </c>
      <c r="N15" s="157"/>
      <c r="O15" s="196">
        <v>0</v>
      </c>
    </row>
    <row r="16" spans="1:15" s="110" customFormat="1" ht="18.75">
      <c r="A16" s="32"/>
      <c r="B16" s="32" t="s">
        <v>222</v>
      </c>
      <c r="C16" s="32"/>
      <c r="D16" s="32"/>
      <c r="E16" s="32"/>
      <c r="F16" s="32"/>
      <c r="G16" s="72"/>
      <c r="H16" s="32"/>
      <c r="I16" s="197">
        <v>0</v>
      </c>
      <c r="J16" s="195"/>
      <c r="K16" s="162">
        <v>0</v>
      </c>
      <c r="L16" s="157"/>
      <c r="M16" s="189">
        <v>0</v>
      </c>
      <c r="N16" s="172"/>
      <c r="O16" s="176">
        <v>588251</v>
      </c>
    </row>
    <row r="17" spans="2:15" s="32" customFormat="1" ht="18.75">
      <c r="B17" s="97" t="s">
        <v>118</v>
      </c>
      <c r="C17" s="97"/>
      <c r="G17" s="72"/>
      <c r="I17" s="116">
        <f>SUM(I12:I16)</f>
        <v>5597974</v>
      </c>
      <c r="J17" s="53"/>
      <c r="K17" s="170">
        <f>SUM(K12:K16)</f>
        <v>8019969</v>
      </c>
      <c r="L17" s="53"/>
      <c r="M17" s="119">
        <f>SUM(M12:M16)</f>
        <v>4200644</v>
      </c>
      <c r="N17" s="53"/>
      <c r="O17" s="118">
        <f>SUM(O12:O16)</f>
        <v>6065101</v>
      </c>
    </row>
    <row r="18" spans="1:15" s="32" customFormat="1" ht="18.75">
      <c r="A18" s="97" t="s">
        <v>117</v>
      </c>
      <c r="B18" s="97"/>
      <c r="C18" s="97"/>
      <c r="G18" s="85"/>
      <c r="I18" s="53"/>
      <c r="J18" s="53"/>
      <c r="K18" s="156"/>
      <c r="L18" s="53"/>
      <c r="M18" s="81"/>
      <c r="N18" s="53"/>
      <c r="O18" s="53"/>
    </row>
    <row r="19" spans="2:15" s="32" customFormat="1" ht="18.75">
      <c r="B19" s="32" t="s">
        <v>57</v>
      </c>
      <c r="G19" s="72"/>
      <c r="I19" s="53">
        <v>5090895</v>
      </c>
      <c r="J19" s="53"/>
      <c r="K19" s="158">
        <v>6519737</v>
      </c>
      <c r="L19" s="53"/>
      <c r="M19" s="81">
        <v>3707813</v>
      </c>
      <c r="N19" s="53"/>
      <c r="O19" s="151">
        <v>4672346</v>
      </c>
    </row>
    <row r="20" spans="2:15" s="32" customFormat="1" ht="18.75">
      <c r="B20" s="32" t="s">
        <v>58</v>
      </c>
      <c r="G20" s="72"/>
      <c r="I20" s="53">
        <v>269992</v>
      </c>
      <c r="J20" s="53"/>
      <c r="K20" s="158">
        <v>275098</v>
      </c>
      <c r="L20" s="53"/>
      <c r="M20" s="81">
        <v>269992</v>
      </c>
      <c r="N20" s="53"/>
      <c r="O20" s="151">
        <v>275099</v>
      </c>
    </row>
    <row r="21" spans="2:15" s="32" customFormat="1" ht="18.75">
      <c r="B21" s="32" t="s">
        <v>59</v>
      </c>
      <c r="G21" s="72"/>
      <c r="I21" s="53">
        <v>245734</v>
      </c>
      <c r="J21" s="53"/>
      <c r="K21" s="158">
        <v>268169</v>
      </c>
      <c r="L21" s="53"/>
      <c r="M21" s="81">
        <v>97572</v>
      </c>
      <c r="N21" s="53"/>
      <c r="O21" s="151">
        <v>142412</v>
      </c>
    </row>
    <row r="22" spans="2:15" s="32" customFormat="1" ht="18.75">
      <c r="B22" s="83" t="s">
        <v>126</v>
      </c>
      <c r="C22" s="110"/>
      <c r="D22" s="110"/>
      <c r="E22" s="110"/>
      <c r="F22" s="110"/>
      <c r="G22" s="75"/>
      <c r="I22" s="53">
        <v>125459</v>
      </c>
      <c r="J22" s="53"/>
      <c r="K22" s="155">
        <v>6720</v>
      </c>
      <c r="L22" s="53"/>
      <c r="M22" s="81">
        <v>125459</v>
      </c>
      <c r="N22" s="53"/>
      <c r="O22" s="155">
        <v>6720</v>
      </c>
    </row>
    <row r="23" spans="2:15" s="32" customFormat="1" ht="18.75">
      <c r="B23" s="110" t="s">
        <v>254</v>
      </c>
      <c r="C23" s="110"/>
      <c r="D23" s="110"/>
      <c r="E23" s="110"/>
      <c r="F23" s="110"/>
      <c r="G23" s="75"/>
      <c r="H23" s="110"/>
      <c r="I23" s="53">
        <v>259482</v>
      </c>
      <c r="J23" s="53"/>
      <c r="K23" s="173">
        <v>0</v>
      </c>
      <c r="L23" s="53"/>
      <c r="M23" s="109">
        <v>0</v>
      </c>
      <c r="N23" s="53"/>
      <c r="O23" s="153">
        <v>0</v>
      </c>
    </row>
    <row r="24" spans="2:15" s="32" customFormat="1" ht="18.75">
      <c r="B24" s="32" t="s">
        <v>224</v>
      </c>
      <c r="G24" s="72"/>
      <c r="I24" s="53">
        <v>269384</v>
      </c>
      <c r="J24" s="53"/>
      <c r="K24" s="158">
        <v>-1637</v>
      </c>
      <c r="L24" s="54"/>
      <c r="M24" s="161">
        <v>-3074</v>
      </c>
      <c r="N24" s="114"/>
      <c r="O24" s="152">
        <v>24139</v>
      </c>
    </row>
    <row r="25" spans="2:15" s="32" customFormat="1" ht="18.75">
      <c r="B25" s="32" t="s">
        <v>225</v>
      </c>
      <c r="G25" s="72"/>
      <c r="I25" s="14">
        <v>0</v>
      </c>
      <c r="J25" s="54"/>
      <c r="K25" s="175">
        <v>0</v>
      </c>
      <c r="L25" s="54"/>
      <c r="M25" s="115">
        <v>656064</v>
      </c>
      <c r="N25" s="54"/>
      <c r="O25" s="152">
        <v>0</v>
      </c>
    </row>
    <row r="26" spans="2:15" s="32" customFormat="1" ht="18.75">
      <c r="B26" s="97" t="s">
        <v>119</v>
      </c>
      <c r="C26" s="97"/>
      <c r="G26" s="72"/>
      <c r="I26" s="116">
        <f>SUM(I19:I25)</f>
        <v>6260946</v>
      </c>
      <c r="J26" s="117"/>
      <c r="K26" s="170">
        <f>SUM(K19:K25)</f>
        <v>7068087</v>
      </c>
      <c r="L26" s="117"/>
      <c r="M26" s="119">
        <f>SUM(M19:M25)</f>
        <v>4853826</v>
      </c>
      <c r="N26" s="117"/>
      <c r="O26" s="118">
        <f>SUM(O19:O25)</f>
        <v>5120716</v>
      </c>
    </row>
    <row r="27" spans="1:15" s="32" customFormat="1" ht="18.75">
      <c r="A27" s="97" t="s">
        <v>114</v>
      </c>
      <c r="B27" s="97"/>
      <c r="C27" s="97"/>
      <c r="D27" s="97"/>
      <c r="E27" s="97"/>
      <c r="G27" s="72"/>
      <c r="I27" s="120"/>
      <c r="J27" s="120"/>
      <c r="K27" s="177"/>
      <c r="L27" s="120"/>
      <c r="M27" s="120"/>
      <c r="N27" s="117"/>
      <c r="O27" s="117"/>
    </row>
    <row r="28" spans="1:15" s="32" customFormat="1" ht="18.75">
      <c r="A28" s="97" t="s">
        <v>115</v>
      </c>
      <c r="B28" s="97"/>
      <c r="C28" s="97"/>
      <c r="D28" s="97"/>
      <c r="E28" s="97"/>
      <c r="G28" s="72"/>
      <c r="I28" s="154">
        <f>I17-I26</f>
        <v>-662972</v>
      </c>
      <c r="J28" s="120"/>
      <c r="K28" s="205">
        <f>K17-K26</f>
        <v>951882</v>
      </c>
      <c r="L28" s="120"/>
      <c r="M28" s="154">
        <f>M17-M26</f>
        <v>-653182</v>
      </c>
      <c r="N28" s="121"/>
      <c r="O28" s="154">
        <f>O17-O26</f>
        <v>944385</v>
      </c>
    </row>
    <row r="29" spans="1:15" s="32" customFormat="1" ht="18.75">
      <c r="A29" s="32" t="s">
        <v>60</v>
      </c>
      <c r="B29" s="97"/>
      <c r="C29" s="97"/>
      <c r="D29" s="97"/>
      <c r="E29" s="97"/>
      <c r="G29" s="72"/>
      <c r="I29" s="198">
        <v>-3674</v>
      </c>
      <c r="J29" s="198"/>
      <c r="K29" s="169">
        <v>-5789</v>
      </c>
      <c r="L29" s="198"/>
      <c r="M29" s="199">
        <v>-1514</v>
      </c>
      <c r="N29" s="56"/>
      <c r="O29" s="14">
        <v>0</v>
      </c>
    </row>
    <row r="30" spans="1:15" s="32" customFormat="1" ht="18.75">
      <c r="A30" s="32" t="s">
        <v>110</v>
      </c>
      <c r="G30" s="72"/>
      <c r="I30" s="114">
        <v>-2245</v>
      </c>
      <c r="J30" s="124"/>
      <c r="K30" s="179">
        <v>0</v>
      </c>
      <c r="L30" s="125"/>
      <c r="M30" s="108">
        <v>0</v>
      </c>
      <c r="N30" s="55"/>
      <c r="O30" s="16">
        <v>0</v>
      </c>
    </row>
    <row r="31" spans="1:15" s="32" customFormat="1" ht="18.75">
      <c r="A31" s="97" t="s">
        <v>113</v>
      </c>
      <c r="B31" s="97"/>
      <c r="C31" s="97"/>
      <c r="D31" s="97"/>
      <c r="E31" s="97"/>
      <c r="F31" s="97"/>
      <c r="G31" s="71"/>
      <c r="I31" s="122">
        <f>SUM(I27:I30)</f>
        <v>-668891</v>
      </c>
      <c r="J31" s="126"/>
      <c r="K31" s="182">
        <f>SUM(K27:K30)</f>
        <v>946093</v>
      </c>
      <c r="L31" s="126"/>
      <c r="M31" s="122">
        <f>SUM(M27:M30)</f>
        <v>-654696</v>
      </c>
      <c r="N31" s="121"/>
      <c r="O31" s="123">
        <f>SUM(O27:O30)</f>
        <v>944385</v>
      </c>
    </row>
    <row r="32" spans="1:15" s="32" customFormat="1" ht="18.75">
      <c r="A32" s="110" t="s">
        <v>112</v>
      </c>
      <c r="B32" s="110"/>
      <c r="C32" s="110"/>
      <c r="D32" s="110"/>
      <c r="E32" s="110"/>
      <c r="F32" s="110"/>
      <c r="G32" s="75"/>
      <c r="H32" s="110"/>
      <c r="I32" s="198">
        <v>14195</v>
      </c>
      <c r="J32" s="195"/>
      <c r="K32" s="169">
        <v>-1708</v>
      </c>
      <c r="L32" s="193"/>
      <c r="M32" s="194">
        <v>0</v>
      </c>
      <c r="N32" s="82"/>
      <c r="O32" s="196">
        <v>0</v>
      </c>
    </row>
    <row r="33" spans="1:15" s="110" customFormat="1" ht="19.5" thickBot="1">
      <c r="A33" s="97" t="s">
        <v>111</v>
      </c>
      <c r="B33" s="97"/>
      <c r="C33" s="97"/>
      <c r="D33" s="97"/>
      <c r="E33" s="32"/>
      <c r="F33" s="32"/>
      <c r="G33" s="72"/>
      <c r="H33" s="32"/>
      <c r="I33" s="127">
        <f>SUM(I31:I32)</f>
        <v>-654696</v>
      </c>
      <c r="J33" s="117"/>
      <c r="K33" s="184">
        <f>SUM(K31:K32)</f>
        <v>944385</v>
      </c>
      <c r="L33" s="117"/>
      <c r="M33" s="127">
        <f>SUM(M31:M32)</f>
        <v>-654696</v>
      </c>
      <c r="N33" s="117"/>
      <c r="O33" s="128">
        <f>SUM(O31:O32)</f>
        <v>944385</v>
      </c>
    </row>
    <row r="34" spans="7:15" s="32" customFormat="1" ht="19.5" thickTop="1">
      <c r="G34" s="72"/>
      <c r="I34" s="53"/>
      <c r="J34" s="53"/>
      <c r="K34" s="156"/>
      <c r="L34" s="53"/>
      <c r="M34" s="81"/>
      <c r="N34" s="53"/>
      <c r="O34" s="53"/>
    </row>
    <row r="35" spans="7:15" s="32" customFormat="1" ht="18.75">
      <c r="G35" s="72"/>
      <c r="I35" s="56"/>
      <c r="J35" s="56"/>
      <c r="K35" s="168"/>
      <c r="L35" s="56"/>
      <c r="M35" s="82"/>
      <c r="N35" s="56"/>
      <c r="O35" s="56"/>
    </row>
    <row r="36" spans="1:15" s="32" customFormat="1" ht="18.75">
      <c r="A36" s="32" t="s">
        <v>226</v>
      </c>
      <c r="G36" s="72"/>
      <c r="I36" s="129">
        <f>I33/I37</f>
        <v>-5.378263369752731</v>
      </c>
      <c r="J36" s="56"/>
      <c r="K36" s="204">
        <f>K33/K37</f>
        <v>7.758030066540705</v>
      </c>
      <c r="L36" s="56"/>
      <c r="M36" s="129">
        <f>M33/M37</f>
        <v>-4.09185</v>
      </c>
      <c r="N36" s="56"/>
      <c r="O36" s="130">
        <f>O33/O37</f>
        <v>5.90240625</v>
      </c>
    </row>
    <row r="37" spans="1:15" s="32" customFormat="1" ht="18.75">
      <c r="A37" s="32" t="s">
        <v>109</v>
      </c>
      <c r="G37" s="349" t="s">
        <v>207</v>
      </c>
      <c r="I37" s="56">
        <v>121730</v>
      </c>
      <c r="J37" s="56"/>
      <c r="K37" s="299">
        <v>121730</v>
      </c>
      <c r="L37" s="56"/>
      <c r="M37" s="82">
        <v>160000</v>
      </c>
      <c r="N37" s="56"/>
      <c r="O37" s="300">
        <v>160000</v>
      </c>
    </row>
    <row r="38" spans="7:15" s="32" customFormat="1" ht="18.75">
      <c r="G38" s="349"/>
      <c r="I38" s="56"/>
      <c r="J38" s="56"/>
      <c r="K38" s="299"/>
      <c r="L38" s="56"/>
      <c r="M38" s="82"/>
      <c r="N38" s="56"/>
      <c r="O38" s="300"/>
    </row>
    <row r="39" spans="7:15" s="32" customFormat="1" ht="18.75">
      <c r="G39" s="349"/>
      <c r="I39" s="56"/>
      <c r="J39" s="56"/>
      <c r="K39" s="299"/>
      <c r="L39" s="56"/>
      <c r="M39" s="82"/>
      <c r="N39" s="56"/>
      <c r="O39" s="300"/>
    </row>
    <row r="40" spans="7:15" s="32" customFormat="1" ht="18.75">
      <c r="G40" s="349"/>
      <c r="I40" s="56"/>
      <c r="J40" s="56"/>
      <c r="K40" s="299"/>
      <c r="L40" s="56"/>
      <c r="M40" s="82"/>
      <c r="N40" s="56"/>
      <c r="O40" s="300"/>
    </row>
    <row r="41" spans="7:15" s="32" customFormat="1" ht="18.75">
      <c r="G41" s="349"/>
      <c r="I41" s="56"/>
      <c r="J41" s="56"/>
      <c r="K41" s="299"/>
      <c r="L41" s="56"/>
      <c r="M41" s="82"/>
      <c r="N41" s="56"/>
      <c r="O41" s="300"/>
    </row>
    <row r="42" spans="7:15" s="32" customFormat="1" ht="18.75">
      <c r="G42" s="349"/>
      <c r="I42" s="56"/>
      <c r="J42" s="56"/>
      <c r="K42" s="299"/>
      <c r="L42" s="56"/>
      <c r="M42" s="82"/>
      <c r="N42" s="56"/>
      <c r="O42" s="300"/>
    </row>
    <row r="43" spans="7:15" s="32" customFormat="1" ht="18.75">
      <c r="G43" s="349"/>
      <c r="I43" s="56"/>
      <c r="J43" s="56"/>
      <c r="K43" s="299"/>
      <c r="L43" s="56"/>
      <c r="M43" s="82"/>
      <c r="N43" s="56"/>
      <c r="O43" s="300"/>
    </row>
    <row r="44" spans="7:15" s="32" customFormat="1" ht="18.75">
      <c r="G44" s="349"/>
      <c r="I44" s="56"/>
      <c r="J44" s="56"/>
      <c r="K44" s="299"/>
      <c r="L44" s="56"/>
      <c r="M44" s="82"/>
      <c r="N44" s="56"/>
      <c r="O44" s="300"/>
    </row>
    <row r="45" spans="7:15" s="32" customFormat="1" ht="18.75">
      <c r="G45" s="349"/>
      <c r="I45" s="56"/>
      <c r="J45" s="56"/>
      <c r="K45" s="299"/>
      <c r="L45" s="56"/>
      <c r="M45" s="82"/>
      <c r="N45" s="56"/>
      <c r="O45" s="300"/>
    </row>
    <row r="46" spans="9:15" s="32" customFormat="1" ht="18.75">
      <c r="I46" s="53"/>
      <c r="J46" s="53"/>
      <c r="K46" s="156"/>
      <c r="L46" s="53"/>
      <c r="M46" s="81"/>
      <c r="N46" s="53"/>
      <c r="O46" s="53"/>
    </row>
    <row r="47" spans="1:15" s="32" customFormat="1" ht="18.75">
      <c r="A47" s="32" t="s">
        <v>24</v>
      </c>
      <c r="I47" s="53"/>
      <c r="J47" s="53"/>
      <c r="K47" s="156"/>
      <c r="L47" s="53"/>
      <c r="M47" s="81"/>
      <c r="N47" s="53"/>
      <c r="O47" s="53"/>
    </row>
    <row r="48" spans="9:15" s="32" customFormat="1" ht="18.75">
      <c r="I48" s="53"/>
      <c r="J48" s="53"/>
      <c r="K48" s="156"/>
      <c r="L48" s="53"/>
      <c r="M48" s="81"/>
      <c r="N48" s="53"/>
      <c r="O48" s="53"/>
    </row>
    <row r="49" spans="1:15" s="32" customFormat="1" ht="15.75" customHeight="1">
      <c r="A49" s="83"/>
      <c r="B49" s="83"/>
      <c r="C49" s="83"/>
      <c r="D49" s="83"/>
      <c r="E49" s="83"/>
      <c r="F49" s="83"/>
      <c r="G49" s="83"/>
      <c r="H49" s="83"/>
      <c r="I49" s="200"/>
      <c r="J49" s="200"/>
      <c r="K49" s="185"/>
      <c r="L49" s="200"/>
      <c r="M49" s="201"/>
      <c r="N49" s="200"/>
      <c r="O49" s="200"/>
    </row>
    <row r="50" spans="9:15" ht="18.75">
      <c r="I50" s="200"/>
      <c r="J50" s="200"/>
      <c r="L50" s="200"/>
      <c r="M50" s="201"/>
      <c r="N50" s="200"/>
      <c r="O50" s="200"/>
    </row>
  </sheetData>
  <mergeCells count="5">
    <mergeCell ref="I7:K7"/>
    <mergeCell ref="M7:O7"/>
    <mergeCell ref="A1:O1"/>
    <mergeCell ref="A2:O2"/>
    <mergeCell ref="A3:O3"/>
  </mergeCells>
  <printOptions/>
  <pageMargins left="0.47" right="0.34" top="0.71" bottom="0.77" header="0.5" footer="0.5"/>
  <pageSetup firstPageNumber="8" useFirstPageNumber="1" horizontalDpi="180" verticalDpi="180" orientation="portrait" paperSize="9" scale="74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Normal="75" zoomScaleSheetLayoutView="100" workbookViewId="0" topLeftCell="A10">
      <selection activeCell="F14" sqref="F14"/>
    </sheetView>
  </sheetViews>
  <sheetFormatPr defaultColWidth="9.140625" defaultRowHeight="16.5" customHeight="1"/>
  <cols>
    <col min="1" max="4" width="2.8515625" style="2" customWidth="1"/>
    <col min="5" max="5" width="9.28125" style="2" customWidth="1"/>
    <col min="6" max="6" width="39.00390625" style="2" customWidth="1"/>
    <col min="7" max="7" width="6.140625" style="2" customWidth="1"/>
    <col min="8" max="8" width="3.57421875" style="2" customWidth="1"/>
    <col min="9" max="9" width="18.00390625" style="217" bestFit="1" customWidth="1"/>
    <col min="10" max="10" width="0.85546875" style="20" customWidth="1"/>
    <col min="11" max="11" width="16.140625" style="217" bestFit="1" customWidth="1"/>
    <col min="12" max="12" width="0.42578125" style="217" customWidth="1"/>
    <col min="13" max="13" width="16.8515625" style="217" bestFit="1" customWidth="1"/>
    <col min="14" max="14" width="0.5625" style="217" customWidth="1"/>
    <col min="15" max="15" width="0.42578125" style="20" customWidth="1"/>
    <col min="16" max="16" width="17.57421875" style="217" customWidth="1"/>
    <col min="17" max="17" width="0.71875" style="217" customWidth="1"/>
    <col min="18" max="18" width="13.57421875" style="217" customWidth="1"/>
    <col min="19" max="19" width="0.85546875" style="217" customWidth="1"/>
    <col min="20" max="20" width="16.28125" style="217" customWidth="1"/>
    <col min="21" max="21" width="0.71875" style="20" customWidth="1"/>
    <col min="22" max="22" width="15.57421875" style="217" customWidth="1"/>
    <col min="23" max="23" width="1.1484375" style="217" customWidth="1"/>
    <col min="24" max="24" width="18.421875" style="209" customWidth="1"/>
    <col min="25" max="25" width="16.57421875" style="217" bestFit="1" customWidth="1"/>
    <col min="26" max="26" width="1.28515625" style="217" customWidth="1"/>
    <col min="27" max="27" width="16.57421875" style="217" bestFit="1" customWidth="1"/>
    <col min="28" max="28" width="0.85546875" style="2" customWidth="1"/>
    <col min="29" max="16384" width="9.140625" style="2" customWidth="1"/>
  </cols>
  <sheetData>
    <row r="1" spans="1:27" ht="23.25" customHeight="1">
      <c r="A1" s="363" t="str">
        <f>+'[1]BS-PL-CF'!$A$145</f>
        <v>BANGKOK STEEL INDUSTRY PUBLIC COMPANY LIMITED AND ITS SUBSIDIARY COMPANIES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</row>
    <row r="2" spans="1:27" ht="19.5" customHeight="1">
      <c r="A2" s="364" t="str">
        <f>'งบแสดง E(งบเดี่ยว)'!A2:U2</f>
        <v>STATEMENTS OF CHANGES IN SHAREHOLDERS' EQUITY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</row>
    <row r="3" spans="1:27" ht="22.5" customHeight="1">
      <c r="A3" s="364" t="s">
        <v>227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</row>
    <row r="4" spans="1:27" ht="16.5" customHeight="1">
      <c r="A4" s="3"/>
      <c r="B4" s="3"/>
      <c r="C4" s="3"/>
      <c r="D4" s="3"/>
      <c r="E4" s="3"/>
      <c r="F4" s="3"/>
      <c r="G4" s="3"/>
      <c r="H4" s="3"/>
      <c r="I4" s="216"/>
      <c r="J4" s="3"/>
      <c r="K4" s="216"/>
      <c r="L4" s="216"/>
      <c r="M4" s="216"/>
      <c r="N4" s="216"/>
      <c r="O4" s="3"/>
      <c r="P4" s="216"/>
      <c r="Q4" s="216"/>
      <c r="R4" s="216"/>
      <c r="S4" s="216"/>
      <c r="T4" s="216"/>
      <c r="U4" s="3"/>
      <c r="V4" s="216"/>
      <c r="W4" s="216"/>
      <c r="X4" s="208"/>
      <c r="Y4" s="374" t="str">
        <f>+'PL-3m'!O4</f>
        <v>(Unaudited /</v>
      </c>
      <c r="Z4" s="374"/>
      <c r="AA4" s="374"/>
    </row>
    <row r="5" spans="10:27" ht="16.5" customHeight="1">
      <c r="J5" s="2"/>
      <c r="O5" s="2"/>
      <c r="U5" s="2"/>
      <c r="Y5" s="374" t="str">
        <f>+'PL-3m'!O5</f>
        <v>Limited review only)</v>
      </c>
      <c r="Z5" s="374"/>
      <c r="AA5" s="374"/>
    </row>
    <row r="6" spans="9:27" ht="16.5" customHeight="1">
      <c r="I6" s="375" t="s">
        <v>184</v>
      </c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</row>
    <row r="7" spans="1:27" ht="16.5" customHeight="1">
      <c r="A7" s="50"/>
      <c r="B7" s="50"/>
      <c r="C7" s="50"/>
      <c r="D7" s="50"/>
      <c r="E7" s="50"/>
      <c r="F7" s="50"/>
      <c r="G7" s="50"/>
      <c r="H7" s="50"/>
      <c r="I7" s="224"/>
      <c r="J7" s="47"/>
      <c r="K7" s="224"/>
      <c r="L7" s="224"/>
      <c r="M7" s="224"/>
      <c r="N7" s="224"/>
      <c r="O7" s="47"/>
      <c r="Q7" s="2"/>
      <c r="R7" s="2"/>
      <c r="S7" s="2"/>
      <c r="T7" s="94"/>
      <c r="U7" s="47"/>
      <c r="V7" s="224"/>
      <c r="W7" s="224"/>
      <c r="X7" s="210"/>
      <c r="Y7" s="224"/>
      <c r="Z7" s="224"/>
      <c r="AA7" s="235"/>
    </row>
    <row r="8" spans="1:27" ht="16.5" customHeight="1">
      <c r="A8" s="357"/>
      <c r="B8" s="357"/>
      <c r="C8" s="357"/>
      <c r="D8" s="357"/>
      <c r="E8" s="357"/>
      <c r="F8" s="358"/>
      <c r="G8" s="358"/>
      <c r="H8" s="358"/>
      <c r="I8" s="218" t="s">
        <v>67</v>
      </c>
      <c r="J8" s="44"/>
      <c r="K8" s="218" t="s">
        <v>70</v>
      </c>
      <c r="L8" s="226"/>
      <c r="M8" s="218" t="s">
        <v>73</v>
      </c>
      <c r="N8" s="218"/>
      <c r="O8" s="44"/>
      <c r="P8" s="44" t="s">
        <v>255</v>
      </c>
      <c r="Q8" s="234"/>
      <c r="R8" s="227" t="s">
        <v>80</v>
      </c>
      <c r="S8" s="226"/>
      <c r="T8" s="226"/>
      <c r="U8" s="45"/>
      <c r="V8" s="218" t="s">
        <v>83</v>
      </c>
      <c r="W8" s="226"/>
      <c r="X8" s="355" t="s">
        <v>217</v>
      </c>
      <c r="Y8" s="218"/>
      <c r="Z8" s="226"/>
      <c r="AA8" s="226"/>
    </row>
    <row r="9" spans="1:27" ht="16.5" customHeight="1">
      <c r="A9" s="357"/>
      <c r="B9" s="357"/>
      <c r="C9" s="357"/>
      <c r="D9" s="357"/>
      <c r="E9" s="359"/>
      <c r="F9" s="358"/>
      <c r="G9" s="358"/>
      <c r="H9" s="358"/>
      <c r="I9" s="218" t="s">
        <v>68</v>
      </c>
      <c r="J9" s="44"/>
      <c r="K9" s="218" t="s">
        <v>71</v>
      </c>
      <c r="L9" s="226"/>
      <c r="M9" s="218" t="s">
        <v>74</v>
      </c>
      <c r="N9" s="218"/>
      <c r="O9" s="44"/>
      <c r="P9" s="218" t="s">
        <v>256</v>
      </c>
      <c r="Q9" s="218"/>
      <c r="R9" s="218" t="s">
        <v>81</v>
      </c>
      <c r="S9" s="226"/>
      <c r="T9" s="218"/>
      <c r="U9" s="41"/>
      <c r="V9" s="227" t="s">
        <v>84</v>
      </c>
      <c r="W9" s="226"/>
      <c r="X9" s="355" t="s">
        <v>228</v>
      </c>
      <c r="Y9" s="218" t="s">
        <v>86</v>
      </c>
      <c r="Z9" s="226"/>
      <c r="AA9" s="226"/>
    </row>
    <row r="10" spans="1:27" ht="16.5" customHeight="1">
      <c r="A10" s="360"/>
      <c r="B10" s="360"/>
      <c r="C10" s="360"/>
      <c r="D10" s="360"/>
      <c r="E10" s="360"/>
      <c r="F10" s="361"/>
      <c r="G10" s="338"/>
      <c r="H10" s="361"/>
      <c r="I10" s="218" t="s">
        <v>69</v>
      </c>
      <c r="J10" s="41"/>
      <c r="K10" s="218" t="s">
        <v>72</v>
      </c>
      <c r="L10" s="227"/>
      <c r="M10" s="218" t="s">
        <v>75</v>
      </c>
      <c r="N10" s="218"/>
      <c r="O10" s="41"/>
      <c r="P10" s="218" t="s">
        <v>257</v>
      </c>
      <c r="Q10" s="218"/>
      <c r="R10" s="218" t="s">
        <v>82</v>
      </c>
      <c r="S10" s="227"/>
      <c r="T10" s="218" t="s">
        <v>49</v>
      </c>
      <c r="U10" s="41"/>
      <c r="V10" s="218" t="s">
        <v>85</v>
      </c>
      <c r="W10" s="227"/>
      <c r="X10" s="355" t="s">
        <v>218</v>
      </c>
      <c r="Y10" s="218" t="s">
        <v>87</v>
      </c>
      <c r="Z10" s="227"/>
      <c r="AA10" s="218" t="s">
        <v>76</v>
      </c>
    </row>
    <row r="11" spans="1:33" ht="16.5" customHeight="1">
      <c r="A11" s="31"/>
      <c r="G11" s="19"/>
      <c r="I11" s="219" t="s">
        <v>65</v>
      </c>
      <c r="J11" s="43"/>
      <c r="K11" s="219" t="s">
        <v>65</v>
      </c>
      <c r="L11" s="228"/>
      <c r="M11" s="219" t="s">
        <v>65</v>
      </c>
      <c r="N11" s="229"/>
      <c r="O11" s="38"/>
      <c r="P11" s="219" t="s">
        <v>65</v>
      </c>
      <c r="Q11" s="229"/>
      <c r="R11" s="219" t="s">
        <v>65</v>
      </c>
      <c r="S11" s="229"/>
      <c r="T11" s="219" t="s">
        <v>65</v>
      </c>
      <c r="U11" s="34"/>
      <c r="V11" s="219" t="s">
        <v>65</v>
      </c>
      <c r="W11" s="228"/>
      <c r="X11" s="211"/>
      <c r="Y11" s="219" t="s">
        <v>65</v>
      </c>
      <c r="Z11" s="228"/>
      <c r="AA11" s="219" t="s">
        <v>65</v>
      </c>
      <c r="AB11" s="14"/>
      <c r="AC11" s="14"/>
      <c r="AD11" s="14"/>
      <c r="AE11" s="14"/>
      <c r="AF11" s="14"/>
      <c r="AG11" s="14"/>
    </row>
    <row r="12" spans="1:33" ht="18.75">
      <c r="A12" s="12" t="s">
        <v>120</v>
      </c>
      <c r="G12" s="19"/>
      <c r="I12" s="220">
        <v>1600000</v>
      </c>
      <c r="J12" s="36"/>
      <c r="K12" s="220">
        <v>2300000</v>
      </c>
      <c r="L12" s="220"/>
      <c r="M12" s="220">
        <v>1893608</v>
      </c>
      <c r="N12" s="230"/>
      <c r="O12" s="37"/>
      <c r="P12" s="220">
        <v>2882</v>
      </c>
      <c r="Q12" s="230"/>
      <c r="R12" s="220">
        <v>57216</v>
      </c>
      <c r="S12" s="230"/>
      <c r="T12" s="306">
        <v>-18612143</v>
      </c>
      <c r="U12" s="36"/>
      <c r="V12" s="236">
        <v>-70051</v>
      </c>
      <c r="W12" s="220"/>
      <c r="X12" s="244">
        <v>0</v>
      </c>
      <c r="Y12" s="220">
        <v>5244092</v>
      </c>
      <c r="Z12" s="220"/>
      <c r="AA12" s="220">
        <f>SUM(I12:Z12)</f>
        <v>-7584396</v>
      </c>
      <c r="AB12" s="14"/>
      <c r="AC12" s="14"/>
      <c r="AD12" s="14"/>
      <c r="AE12" s="14"/>
      <c r="AF12" s="14"/>
      <c r="AG12" s="14"/>
    </row>
    <row r="13" spans="1:33" ht="16.5">
      <c r="A13" s="149" t="s">
        <v>127</v>
      </c>
      <c r="B13" s="94"/>
      <c r="C13" s="94"/>
      <c r="D13" s="94"/>
      <c r="E13" s="94"/>
      <c r="F13" s="94"/>
      <c r="G13" s="19"/>
      <c r="I13" s="220"/>
      <c r="J13" s="36"/>
      <c r="K13" s="220"/>
      <c r="L13" s="220"/>
      <c r="M13" s="220"/>
      <c r="N13" s="230"/>
      <c r="O13" s="37"/>
      <c r="P13" s="220"/>
      <c r="Q13" s="230"/>
      <c r="R13" s="220"/>
      <c r="S13" s="230"/>
      <c r="T13" s="220"/>
      <c r="U13" s="36"/>
      <c r="V13" s="236"/>
      <c r="W13" s="220"/>
      <c r="X13" s="212"/>
      <c r="Y13" s="220"/>
      <c r="Z13" s="220"/>
      <c r="AA13" s="220"/>
      <c r="AB13" s="14"/>
      <c r="AC13" s="14"/>
      <c r="AD13" s="14"/>
      <c r="AE13" s="14"/>
      <c r="AF13" s="14"/>
      <c r="AG13" s="14"/>
    </row>
    <row r="14" spans="2:33" ht="18.75">
      <c r="B14" s="94" t="s">
        <v>216</v>
      </c>
      <c r="C14" s="94"/>
      <c r="D14" s="94"/>
      <c r="E14" s="94"/>
      <c r="F14" s="94"/>
      <c r="G14" s="9" t="s">
        <v>215</v>
      </c>
      <c r="I14" s="241">
        <v>0</v>
      </c>
      <c r="J14" s="86"/>
      <c r="K14" s="213" t="s">
        <v>0</v>
      </c>
      <c r="L14" s="175"/>
      <c r="M14" s="213" t="s">
        <v>0</v>
      </c>
      <c r="N14" s="231"/>
      <c r="O14" s="17"/>
      <c r="P14" s="304">
        <v>-18523</v>
      </c>
      <c r="Q14" s="231"/>
      <c r="R14" s="213" t="s">
        <v>0</v>
      </c>
      <c r="S14" s="231"/>
      <c r="T14" s="307">
        <v>-2323361</v>
      </c>
      <c r="U14" s="14"/>
      <c r="V14" s="213">
        <v>0</v>
      </c>
      <c r="W14" s="175"/>
      <c r="X14" s="213">
        <v>7537593</v>
      </c>
      <c r="Y14" s="307">
        <v>-5203190</v>
      </c>
      <c r="Z14" s="175"/>
      <c r="AA14" s="307">
        <f>SUM(J14:Y14)</f>
        <v>-7481</v>
      </c>
      <c r="AB14" s="14"/>
      <c r="AC14" s="14"/>
      <c r="AD14" s="14"/>
      <c r="AE14" s="14"/>
      <c r="AF14" s="14"/>
      <c r="AG14" s="14"/>
    </row>
    <row r="15" spans="1:33" ht="18.75">
      <c r="A15" s="137" t="s">
        <v>93</v>
      </c>
      <c r="B15" s="148"/>
      <c r="C15" s="148"/>
      <c r="D15" s="148"/>
      <c r="E15" s="110"/>
      <c r="F15" s="110"/>
      <c r="G15" s="19"/>
      <c r="I15" s="221">
        <f>SUM(I12:I14)</f>
        <v>1600000</v>
      </c>
      <c r="J15" s="111"/>
      <c r="K15" s="221">
        <f>SUM(K12:K14)</f>
        <v>2300000</v>
      </c>
      <c r="L15" s="221"/>
      <c r="M15" s="221">
        <f>SUM(M12:M14)</f>
        <v>1893608</v>
      </c>
      <c r="N15" s="232"/>
      <c r="O15" s="112"/>
      <c r="P15" s="221">
        <f>SUM(P12:P14)</f>
        <v>-15641</v>
      </c>
      <c r="Q15" s="232"/>
      <c r="R15" s="221">
        <f>SUM(R12:R14)</f>
        <v>57216</v>
      </c>
      <c r="S15" s="232"/>
      <c r="T15" s="221">
        <f>SUM(T12:T14)</f>
        <v>-20935504</v>
      </c>
      <c r="U15" s="111"/>
      <c r="V15" s="237">
        <f>SUM(V12:V14)</f>
        <v>-70051</v>
      </c>
      <c r="W15" s="221"/>
      <c r="X15" s="221">
        <f>SUM(X12:X14)</f>
        <v>7537593</v>
      </c>
      <c r="Y15" s="221">
        <f>SUM(Y12:Y14)</f>
        <v>40902</v>
      </c>
      <c r="Z15" s="221"/>
      <c r="AA15" s="221">
        <f>SUM(AA12:AA14)</f>
        <v>-7591877</v>
      </c>
      <c r="AB15" s="14"/>
      <c r="AC15" s="14"/>
      <c r="AD15" s="14"/>
      <c r="AE15" s="14"/>
      <c r="AF15" s="14"/>
      <c r="AG15" s="14"/>
    </row>
    <row r="16" spans="1:33" ht="16.5">
      <c r="A16" s="64" t="s">
        <v>79</v>
      </c>
      <c r="G16" s="19"/>
      <c r="I16" s="241">
        <v>0</v>
      </c>
      <c r="J16" s="86"/>
      <c r="K16" s="57">
        <v>0</v>
      </c>
      <c r="L16" s="59"/>
      <c r="M16" s="60">
        <v>-73768</v>
      </c>
      <c r="N16" s="60"/>
      <c r="O16" s="60"/>
      <c r="P16" s="57">
        <v>0</v>
      </c>
      <c r="Q16" s="233"/>
      <c r="R16" s="57">
        <v>0</v>
      </c>
      <c r="S16" s="60"/>
      <c r="T16" s="59">
        <v>73768</v>
      </c>
      <c r="U16" s="59"/>
      <c r="V16" s="96">
        <v>0</v>
      </c>
      <c r="W16" s="59"/>
      <c r="X16" s="57">
        <v>0</v>
      </c>
      <c r="Y16" s="57">
        <v>0</v>
      </c>
      <c r="Z16" s="59"/>
      <c r="AA16" s="59">
        <f>SUM(I16:Z16)</f>
        <v>0</v>
      </c>
      <c r="AB16" s="14"/>
      <c r="AC16" s="14"/>
      <c r="AD16" s="14"/>
      <c r="AE16" s="14"/>
      <c r="AF16" s="14"/>
      <c r="AG16" s="14"/>
    </row>
    <row r="17" spans="1:33" ht="18.75">
      <c r="A17" s="301" t="s">
        <v>260</v>
      </c>
      <c r="G17" s="19"/>
      <c r="I17" s="241">
        <v>0</v>
      </c>
      <c r="J17" s="86"/>
      <c r="K17" s="57">
        <v>0</v>
      </c>
      <c r="L17" s="59"/>
      <c r="M17" s="57">
        <v>0</v>
      </c>
      <c r="N17" s="60"/>
      <c r="O17" s="60"/>
      <c r="P17" s="305">
        <v>-363</v>
      </c>
      <c r="Q17" s="233"/>
      <c r="R17" s="57">
        <v>0</v>
      </c>
      <c r="S17" s="60"/>
      <c r="T17" s="57">
        <v>0</v>
      </c>
      <c r="U17" s="59"/>
      <c r="V17" s="57">
        <v>0</v>
      </c>
      <c r="W17" s="59"/>
      <c r="X17" s="57">
        <v>0</v>
      </c>
      <c r="Y17" s="57">
        <v>0</v>
      </c>
      <c r="Z17" s="59"/>
      <c r="AA17" s="59">
        <f>SUM(I17:Z17)</f>
        <v>-363</v>
      </c>
      <c r="AB17" s="14"/>
      <c r="AC17" s="14"/>
      <c r="AD17" s="14"/>
      <c r="AE17" s="14"/>
      <c r="AF17" s="14"/>
      <c r="AG17" s="14"/>
    </row>
    <row r="18" spans="1:33" ht="16.5">
      <c r="A18" s="64" t="s">
        <v>88</v>
      </c>
      <c r="G18" s="19"/>
      <c r="I18" s="241">
        <v>0</v>
      </c>
      <c r="J18" s="86"/>
      <c r="K18" s="57">
        <v>0</v>
      </c>
      <c r="L18" s="59"/>
      <c r="M18" s="57">
        <v>0</v>
      </c>
      <c r="N18" s="60"/>
      <c r="O18" s="60"/>
      <c r="P18" s="57">
        <v>0</v>
      </c>
      <c r="Q18" s="233"/>
      <c r="R18" s="57">
        <v>0</v>
      </c>
      <c r="S18" s="60"/>
      <c r="T18" s="57">
        <v>0</v>
      </c>
      <c r="U18" s="59"/>
      <c r="V18" s="57">
        <v>0</v>
      </c>
      <c r="W18" s="59"/>
      <c r="X18" s="57">
        <v>0</v>
      </c>
      <c r="Y18" s="59">
        <v>-14195</v>
      </c>
      <c r="Z18" s="59"/>
      <c r="AA18" s="59">
        <v>-14195</v>
      </c>
      <c r="AB18" s="14"/>
      <c r="AC18" s="14"/>
      <c r="AD18" s="14"/>
      <c r="AE18" s="14"/>
      <c r="AF18" s="14"/>
      <c r="AG18" s="14"/>
    </row>
    <row r="19" spans="1:33" ht="16.5">
      <c r="A19" s="64" t="s">
        <v>169</v>
      </c>
      <c r="G19" s="19"/>
      <c r="I19" s="241">
        <v>0</v>
      </c>
      <c r="J19" s="86"/>
      <c r="K19" s="57">
        <v>0</v>
      </c>
      <c r="L19" s="59"/>
      <c r="M19" s="57">
        <v>0</v>
      </c>
      <c r="N19" s="57"/>
      <c r="O19" s="57"/>
      <c r="P19" s="57">
        <v>0</v>
      </c>
      <c r="Q19" s="213"/>
      <c r="R19" s="57">
        <v>0</v>
      </c>
      <c r="S19" s="59"/>
      <c r="T19" s="59">
        <v>-654696</v>
      </c>
      <c r="U19" s="59"/>
      <c r="V19" s="57">
        <v>0</v>
      </c>
      <c r="W19" s="59"/>
      <c r="X19" s="57">
        <v>0</v>
      </c>
      <c r="Y19" s="57">
        <v>0</v>
      </c>
      <c r="Z19" s="59"/>
      <c r="AA19" s="59">
        <f>SUM(I19:Z19)</f>
        <v>-654696</v>
      </c>
      <c r="AB19" s="14"/>
      <c r="AC19" s="14"/>
      <c r="AD19" s="14"/>
      <c r="AE19" s="14"/>
      <c r="AF19" s="14"/>
      <c r="AG19" s="14"/>
    </row>
    <row r="20" spans="1:33" ht="17.25" thickBot="1">
      <c r="A20" s="12" t="s">
        <v>133</v>
      </c>
      <c r="G20" s="19"/>
      <c r="I20" s="222">
        <f>SUM(I15:I19)</f>
        <v>1600000</v>
      </c>
      <c r="J20" s="39"/>
      <c r="K20" s="222">
        <f>SUM(K15:K19)</f>
        <v>2300000</v>
      </c>
      <c r="L20" s="222"/>
      <c r="M20" s="222">
        <f>SUM(M15:M19)</f>
        <v>1819840</v>
      </c>
      <c r="N20" s="222"/>
      <c r="O20" s="39"/>
      <c r="P20" s="222">
        <f>SUM(P15:P19)</f>
        <v>-16004</v>
      </c>
      <c r="Q20" s="222"/>
      <c r="R20" s="222">
        <f>SUM(R15:R19)</f>
        <v>57216</v>
      </c>
      <c r="S20" s="222"/>
      <c r="T20" s="222">
        <f>SUM(T15:T19)</f>
        <v>-21516432</v>
      </c>
      <c r="U20" s="39"/>
      <c r="V20" s="222">
        <f>SUM(V15:V19)</f>
        <v>-70051</v>
      </c>
      <c r="W20" s="222"/>
      <c r="X20" s="222">
        <f>SUM(X15:X19)</f>
        <v>7537593</v>
      </c>
      <c r="Y20" s="222">
        <f>SUM(Y15:Y19)</f>
        <v>26707</v>
      </c>
      <c r="Z20" s="222"/>
      <c r="AA20" s="222">
        <f>SUM(AA15:AA19)</f>
        <v>-8261131</v>
      </c>
      <c r="AB20" s="14"/>
      <c r="AC20" s="14"/>
      <c r="AD20" s="14"/>
      <c r="AE20" s="14"/>
      <c r="AF20" s="14"/>
      <c r="AG20" s="14"/>
    </row>
    <row r="21" spans="1:33" ht="17.25" thickTop="1">
      <c r="A21" s="12"/>
      <c r="G21" s="19"/>
      <c r="I21" s="223"/>
      <c r="J21" s="13"/>
      <c r="K21" s="13"/>
      <c r="L21" s="14"/>
      <c r="M21" s="13"/>
      <c r="N21" s="13"/>
      <c r="O21" s="13"/>
      <c r="P21" s="13"/>
      <c r="Q21" s="13"/>
      <c r="R21" s="13"/>
      <c r="S21" s="14"/>
      <c r="T21" s="13"/>
      <c r="U21" s="13"/>
      <c r="V21" s="13"/>
      <c r="W21" s="14"/>
      <c r="X21" s="245"/>
      <c r="Y21" s="13"/>
      <c r="Z21" s="14"/>
      <c r="AA21" s="13"/>
      <c r="AB21" s="14"/>
      <c r="AC21" s="14"/>
      <c r="AD21" s="14"/>
      <c r="AE21" s="14"/>
      <c r="AF21" s="14"/>
      <c r="AG21" s="14"/>
    </row>
    <row r="22" spans="1:28" ht="16.5">
      <c r="A22" s="12" t="s">
        <v>78</v>
      </c>
      <c r="B22" s="12"/>
      <c r="C22" s="12"/>
      <c r="D22" s="12"/>
      <c r="E22" s="12"/>
      <c r="F22" s="12"/>
      <c r="G22" s="12"/>
      <c r="H22" s="12"/>
      <c r="I22" s="214">
        <v>1600000</v>
      </c>
      <c r="J22" s="88"/>
      <c r="K22" s="247">
        <v>2300000</v>
      </c>
      <c r="L22" s="90"/>
      <c r="M22" s="246">
        <v>2364966</v>
      </c>
      <c r="N22" s="246"/>
      <c r="O22" s="246"/>
      <c r="P22" s="246">
        <v>-1295</v>
      </c>
      <c r="Q22" s="246"/>
      <c r="R22" s="246">
        <v>57216</v>
      </c>
      <c r="S22" s="90"/>
      <c r="T22" s="246">
        <v>-19241732</v>
      </c>
      <c r="U22" s="246"/>
      <c r="V22" s="246">
        <v>-70051</v>
      </c>
      <c r="W22" s="90"/>
      <c r="X22" s="246">
        <v>0</v>
      </c>
      <c r="Y22" s="247">
        <v>5247183</v>
      </c>
      <c r="Z22" s="90"/>
      <c r="AA22" s="90">
        <f>SUM(I22:Z22)</f>
        <v>-7743713</v>
      </c>
      <c r="AB22" s="20"/>
    </row>
    <row r="23" spans="1:28" ht="16.5">
      <c r="A23" s="94" t="s">
        <v>127</v>
      </c>
      <c r="B23" s="94"/>
      <c r="C23" s="94"/>
      <c r="D23" s="94"/>
      <c r="E23" s="94"/>
      <c r="F23" s="94"/>
      <c r="G23" s="12"/>
      <c r="H23" s="12"/>
      <c r="I23" s="214"/>
      <c r="J23" s="88"/>
      <c r="K23" s="248"/>
      <c r="L23" s="90"/>
      <c r="M23" s="246"/>
      <c r="N23" s="246"/>
      <c r="O23" s="246"/>
      <c r="P23" s="246"/>
      <c r="Q23" s="246"/>
      <c r="R23" s="246"/>
      <c r="S23" s="90"/>
      <c r="T23" s="246"/>
      <c r="U23" s="246"/>
      <c r="V23" s="246"/>
      <c r="W23" s="90"/>
      <c r="X23" s="246"/>
      <c r="Y23" s="247"/>
      <c r="Z23" s="90"/>
      <c r="AA23" s="90"/>
      <c r="AB23" s="20"/>
    </row>
    <row r="24" spans="1:28" ht="16.5">
      <c r="A24" s="94"/>
      <c r="B24" s="94" t="s">
        <v>216</v>
      </c>
      <c r="C24" s="94"/>
      <c r="D24" s="94"/>
      <c r="E24" s="94"/>
      <c r="F24" s="94"/>
      <c r="G24" s="9" t="s">
        <v>215</v>
      </c>
      <c r="H24" s="12"/>
      <c r="I24" s="242">
        <v>0</v>
      </c>
      <c r="J24" s="88"/>
      <c r="K24" s="248">
        <v>0</v>
      </c>
      <c r="L24" s="90"/>
      <c r="M24" s="246">
        <v>0</v>
      </c>
      <c r="N24" s="246"/>
      <c r="O24" s="246"/>
      <c r="P24" s="246">
        <v>-16740</v>
      </c>
      <c r="Q24" s="246"/>
      <c r="R24" s="246">
        <v>0</v>
      </c>
      <c r="S24" s="90"/>
      <c r="T24" s="245">
        <v>-2546294</v>
      </c>
      <c r="U24" s="246"/>
      <c r="V24" s="246">
        <v>0</v>
      </c>
      <c r="W24" s="90"/>
      <c r="X24" s="246">
        <v>7537593</v>
      </c>
      <c r="Y24" s="249">
        <v>-5207094</v>
      </c>
      <c r="Z24" s="90"/>
      <c r="AA24" s="250">
        <v>-232535</v>
      </c>
      <c r="AB24" s="20"/>
    </row>
    <row r="25" spans="1:28" s="94" customFormat="1" ht="16.5">
      <c r="A25" s="137" t="s">
        <v>122</v>
      </c>
      <c r="G25" s="137"/>
      <c r="H25" s="137"/>
      <c r="I25" s="210">
        <f>+I22+I24</f>
        <v>1600000</v>
      </c>
      <c r="J25" s="139"/>
      <c r="K25" s="142">
        <f>+K22+K24</f>
        <v>2300000</v>
      </c>
      <c r="L25" s="140"/>
      <c r="M25" s="140">
        <f>+M22+M24</f>
        <v>2364966</v>
      </c>
      <c r="N25" s="140"/>
      <c r="O25" s="140"/>
      <c r="P25" s="140">
        <f>+P22+P24</f>
        <v>-18035</v>
      </c>
      <c r="Q25" s="140"/>
      <c r="R25" s="140">
        <f>+R22+R24</f>
        <v>57216</v>
      </c>
      <c r="S25" s="140"/>
      <c r="T25" s="140">
        <f>+T22+T24</f>
        <v>-21788026</v>
      </c>
      <c r="U25" s="140"/>
      <c r="V25" s="140">
        <f>+V22+V24</f>
        <v>-70051</v>
      </c>
      <c r="W25" s="140"/>
      <c r="X25" s="140">
        <f>+X22+X24</f>
        <v>7537593</v>
      </c>
      <c r="Y25" s="142">
        <f>+Y22+Y24</f>
        <v>40089</v>
      </c>
      <c r="Z25" s="140"/>
      <c r="AA25" s="59">
        <f aca="true" t="shared" si="0" ref="AA25:AA30">SUM(I25:Y25)</f>
        <v>-7976248</v>
      </c>
      <c r="AB25" s="138"/>
    </row>
    <row r="26" spans="1:28" ht="16.5">
      <c r="A26" s="64" t="s">
        <v>79</v>
      </c>
      <c r="I26" s="243">
        <v>0</v>
      </c>
      <c r="J26" s="87"/>
      <c r="K26" s="96">
        <v>0</v>
      </c>
      <c r="L26" s="59"/>
      <c r="M26" s="245">
        <v>-94909</v>
      </c>
      <c r="N26" s="245"/>
      <c r="O26" s="245"/>
      <c r="P26" s="96">
        <v>0</v>
      </c>
      <c r="Q26" s="245"/>
      <c r="R26" s="96">
        <v>0</v>
      </c>
      <c r="S26" s="59"/>
      <c r="T26" s="245">
        <v>94909</v>
      </c>
      <c r="U26" s="245"/>
      <c r="V26" s="96">
        <v>0</v>
      </c>
      <c r="W26" s="59"/>
      <c r="X26" s="96">
        <v>0</v>
      </c>
      <c r="Y26" s="96">
        <v>0</v>
      </c>
      <c r="Z26" s="59"/>
      <c r="AA26" s="59">
        <f t="shared" si="0"/>
        <v>0</v>
      </c>
      <c r="AB26" s="20"/>
    </row>
    <row r="27" spans="1:28" ht="16.5">
      <c r="A27" s="301" t="s">
        <v>261</v>
      </c>
      <c r="I27" s="243">
        <v>0</v>
      </c>
      <c r="J27" s="87"/>
      <c r="K27" s="96">
        <v>0</v>
      </c>
      <c r="L27" s="59"/>
      <c r="M27" s="96">
        <v>0</v>
      </c>
      <c r="N27" s="245"/>
      <c r="O27" s="245"/>
      <c r="P27" s="245">
        <v>599</v>
      </c>
      <c r="Q27" s="245"/>
      <c r="R27" s="96">
        <v>0</v>
      </c>
      <c r="S27" s="59"/>
      <c r="T27" s="96">
        <v>0</v>
      </c>
      <c r="U27" s="245"/>
      <c r="V27" s="96">
        <v>0</v>
      </c>
      <c r="W27" s="59"/>
      <c r="X27" s="96">
        <v>0</v>
      </c>
      <c r="Y27" s="96">
        <v>0</v>
      </c>
      <c r="Z27" s="59"/>
      <c r="AA27" s="59">
        <f t="shared" si="0"/>
        <v>599</v>
      </c>
      <c r="AB27" s="20"/>
    </row>
    <row r="28" spans="1:28" ht="16.5">
      <c r="A28" s="64" t="s">
        <v>88</v>
      </c>
      <c r="I28" s="243">
        <v>0</v>
      </c>
      <c r="J28" s="87"/>
      <c r="K28" s="96">
        <v>0</v>
      </c>
      <c r="L28" s="249"/>
      <c r="M28" s="96">
        <v>0</v>
      </c>
      <c r="N28" s="249"/>
      <c r="O28" s="249"/>
      <c r="P28" s="96">
        <v>0</v>
      </c>
      <c r="Q28" s="249"/>
      <c r="R28" s="96">
        <v>0</v>
      </c>
      <c r="S28" s="245"/>
      <c r="T28" s="96">
        <v>0</v>
      </c>
      <c r="U28" s="245"/>
      <c r="V28" s="96">
        <v>0</v>
      </c>
      <c r="W28" s="245"/>
      <c r="X28" s="96">
        <v>0</v>
      </c>
      <c r="Y28" s="245">
        <v>0</v>
      </c>
      <c r="Z28" s="245"/>
      <c r="AA28" s="59">
        <f t="shared" si="0"/>
        <v>0</v>
      </c>
      <c r="AB28" s="20"/>
    </row>
    <row r="29" spans="1:28" ht="16.5">
      <c r="A29" s="64" t="s">
        <v>169</v>
      </c>
      <c r="I29" s="241">
        <v>0</v>
      </c>
      <c r="J29" s="89"/>
      <c r="K29" s="57">
        <v>0</v>
      </c>
      <c r="L29" s="59"/>
      <c r="M29" s="57">
        <v>0</v>
      </c>
      <c r="N29" s="57"/>
      <c r="O29" s="57"/>
      <c r="P29" s="57">
        <v>0</v>
      </c>
      <c r="Q29" s="57"/>
      <c r="R29" s="57">
        <v>0</v>
      </c>
      <c r="S29" s="59"/>
      <c r="T29" s="59">
        <v>944385</v>
      </c>
      <c r="U29" s="59"/>
      <c r="V29" s="57">
        <v>0</v>
      </c>
      <c r="W29" s="59"/>
      <c r="X29" s="57">
        <v>0</v>
      </c>
      <c r="Y29" s="57">
        <v>1708</v>
      </c>
      <c r="Z29" s="59"/>
      <c r="AA29" s="59">
        <f t="shared" si="0"/>
        <v>946093</v>
      </c>
      <c r="AB29" s="20"/>
    </row>
    <row r="30" spans="1:28" ht="17.25" thickBot="1">
      <c r="A30" s="12" t="s">
        <v>153</v>
      </c>
      <c r="B30" s="12"/>
      <c r="C30" s="12"/>
      <c r="D30" s="12"/>
      <c r="E30" s="12"/>
      <c r="F30" s="12"/>
      <c r="G30" s="12"/>
      <c r="H30" s="12"/>
      <c r="I30" s="225">
        <f>SUM(I25:I29)</f>
        <v>1600000</v>
      </c>
      <c r="J30" s="42"/>
      <c r="K30" s="39">
        <f>SUM(K25:K29)</f>
        <v>2300000</v>
      </c>
      <c r="L30" s="39"/>
      <c r="M30" s="39">
        <f>SUM(M25:M29)</f>
        <v>2270057</v>
      </c>
      <c r="N30" s="39"/>
      <c r="O30" s="39"/>
      <c r="P30" s="39">
        <f>SUM(P25:P29)</f>
        <v>-17436</v>
      </c>
      <c r="Q30" s="39"/>
      <c r="R30" s="39">
        <f>SUM(R25:R29)</f>
        <v>57216</v>
      </c>
      <c r="S30" s="39"/>
      <c r="T30" s="39">
        <f>SUM(T25:T29)</f>
        <v>-20748732</v>
      </c>
      <c r="U30" s="39"/>
      <c r="V30" s="39">
        <f>SUM(V25:V29)</f>
        <v>-70051</v>
      </c>
      <c r="W30" s="39"/>
      <c r="X30" s="39">
        <f>SUM(X25:X29)</f>
        <v>7537593</v>
      </c>
      <c r="Y30" s="39">
        <f>SUM(Y25:Y29)</f>
        <v>41797</v>
      </c>
      <c r="Z30" s="39"/>
      <c r="AA30" s="207">
        <f t="shared" si="0"/>
        <v>-7029556</v>
      </c>
      <c r="AB30" s="20"/>
    </row>
    <row r="31" ht="15.75" customHeight="1" thickTop="1">
      <c r="AB31" s="20"/>
    </row>
    <row r="32" ht="15.75" customHeight="1">
      <c r="AB32" s="20"/>
    </row>
    <row r="33" spans="16:28" ht="15.75" customHeight="1">
      <c r="P33" s="301"/>
      <c r="Q33" s="2"/>
      <c r="R33" s="2"/>
      <c r="S33" s="2"/>
      <c r="T33" s="94"/>
      <c r="AB33" s="20"/>
    </row>
    <row r="34" ht="15.75" customHeight="1">
      <c r="AB34" s="20"/>
    </row>
    <row r="35" ht="15.75" customHeight="1">
      <c r="AB35" s="20"/>
    </row>
    <row r="36" ht="15.75" customHeight="1">
      <c r="AB36" s="20"/>
    </row>
    <row r="37" ht="15.75" customHeight="1">
      <c r="AB37" s="20"/>
    </row>
    <row r="38" ht="15.75" customHeight="1">
      <c r="AB38" s="20"/>
    </row>
    <row r="39" ht="15.75" customHeight="1">
      <c r="AB39" s="20"/>
    </row>
    <row r="40" ht="15.75" customHeight="1">
      <c r="AB40" s="20"/>
    </row>
    <row r="41" ht="15.75" customHeight="1">
      <c r="AB41" s="20"/>
    </row>
    <row r="42" ht="15.75" customHeight="1">
      <c r="AB42" s="20"/>
    </row>
    <row r="43" spans="1:33" ht="16.5" customHeight="1">
      <c r="A43" s="32" t="s">
        <v>24</v>
      </c>
      <c r="B43" s="32"/>
      <c r="C43" s="32"/>
      <c r="D43" s="32"/>
      <c r="E43" s="32"/>
      <c r="I43" s="175"/>
      <c r="J43" s="14"/>
      <c r="K43" s="175"/>
      <c r="L43" s="175"/>
      <c r="M43" s="175"/>
      <c r="N43" s="175"/>
      <c r="O43" s="14"/>
      <c r="P43" s="175"/>
      <c r="Q43" s="175"/>
      <c r="R43" s="175"/>
      <c r="S43" s="175"/>
      <c r="T43" s="175"/>
      <c r="U43" s="14"/>
      <c r="V43" s="175"/>
      <c r="W43" s="175"/>
      <c r="X43" s="215"/>
      <c r="Y43" s="175"/>
      <c r="Z43" s="175"/>
      <c r="AA43" s="175"/>
      <c r="AB43" s="14"/>
      <c r="AC43" s="14"/>
      <c r="AD43" s="14"/>
      <c r="AE43" s="14"/>
      <c r="AF43" s="14"/>
      <c r="AG43" s="14"/>
    </row>
    <row r="44" spans="9:33" ht="16.5" customHeight="1">
      <c r="I44" s="175"/>
      <c r="J44" s="14"/>
      <c r="K44" s="175"/>
      <c r="L44" s="175"/>
      <c r="M44" s="175"/>
      <c r="N44" s="175"/>
      <c r="O44" s="14"/>
      <c r="P44" s="175"/>
      <c r="Q44" s="175"/>
      <c r="R44" s="175"/>
      <c r="S44" s="175"/>
      <c r="T44" s="175"/>
      <c r="U44" s="14"/>
      <c r="V44" s="175"/>
      <c r="W44" s="175"/>
      <c r="X44" s="215"/>
      <c r="Y44" s="175"/>
      <c r="Z44" s="175"/>
      <c r="AA44" s="175"/>
      <c r="AB44" s="14"/>
      <c r="AC44" s="14"/>
      <c r="AD44" s="14"/>
      <c r="AE44" s="14"/>
      <c r="AF44" s="14"/>
      <c r="AG44" s="14"/>
    </row>
    <row r="45" spans="9:33" ht="16.5" customHeight="1">
      <c r="I45" s="175"/>
      <c r="J45" s="14"/>
      <c r="K45" s="175"/>
      <c r="L45" s="175"/>
      <c r="M45" s="175"/>
      <c r="N45" s="175"/>
      <c r="O45" s="14"/>
      <c r="P45" s="175"/>
      <c r="Q45" s="175"/>
      <c r="R45" s="175"/>
      <c r="S45" s="175"/>
      <c r="T45" s="175"/>
      <c r="U45" s="14"/>
      <c r="V45" s="175"/>
      <c r="W45" s="175"/>
      <c r="X45" s="215"/>
      <c r="Y45" s="175"/>
      <c r="Z45" s="175"/>
      <c r="AA45" s="175"/>
      <c r="AB45" s="14"/>
      <c r="AC45" s="14"/>
      <c r="AD45" s="14"/>
      <c r="AE45" s="14"/>
      <c r="AF45" s="14"/>
      <c r="AG45" s="14"/>
    </row>
  </sheetData>
  <mergeCells count="6">
    <mergeCell ref="Y5:AA5"/>
    <mergeCell ref="I6:AA6"/>
    <mergeCell ref="A1:AA1"/>
    <mergeCell ref="A2:AA2"/>
    <mergeCell ref="A3:AA3"/>
    <mergeCell ref="Y4:AA4"/>
  </mergeCells>
  <printOptions horizontalCentered="1"/>
  <pageMargins left="0" right="0" top="0.75" bottom="0" header="0.236220472440945" footer="0.118110236220472"/>
  <pageSetup firstPageNumber="9" useFirstPageNumber="1" horizontalDpi="300" verticalDpi="300" orientation="landscape" paperSize="9" scale="62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V35"/>
  <sheetViews>
    <sheetView view="pageBreakPreview" zoomScaleSheetLayoutView="100" workbookViewId="0" topLeftCell="A10">
      <selection activeCell="F28" sqref="F28"/>
    </sheetView>
  </sheetViews>
  <sheetFormatPr defaultColWidth="9.140625" defaultRowHeight="16.5" customHeight="1"/>
  <cols>
    <col min="1" max="1" width="4.57421875" style="2" customWidth="1"/>
    <col min="2" max="2" width="4.421875" style="2" customWidth="1"/>
    <col min="3" max="3" width="4.00390625" style="2" customWidth="1"/>
    <col min="4" max="4" width="4.28125" style="2" customWidth="1"/>
    <col min="5" max="5" width="9.28125" style="2" customWidth="1"/>
    <col min="6" max="6" width="34.28125" style="2" customWidth="1"/>
    <col min="7" max="7" width="6.7109375" style="2" customWidth="1"/>
    <col min="8" max="8" width="3.00390625" style="2" customWidth="1"/>
    <col min="9" max="9" width="14.28125" style="20" customWidth="1"/>
    <col min="10" max="10" width="2.00390625" style="35" customWidth="1"/>
    <col min="11" max="11" width="14.140625" style="20" customWidth="1"/>
    <col min="12" max="12" width="1.1484375" style="20" customWidth="1"/>
    <col min="13" max="13" width="17.00390625" style="20" customWidth="1"/>
    <col min="14" max="14" width="0.85546875" style="20" customWidth="1"/>
    <col min="15" max="15" width="17.57421875" style="20" customWidth="1"/>
    <col min="16" max="16" width="1.57421875" style="20" customWidth="1"/>
    <col min="17" max="17" width="13.421875" style="20" customWidth="1"/>
    <col min="18" max="18" width="0.9921875" style="20" customWidth="1"/>
    <col min="19" max="19" width="14.7109375" style="20" customWidth="1"/>
    <col min="20" max="20" width="1.28515625" style="20" customWidth="1"/>
    <col min="21" max="21" width="13.00390625" style="20" customWidth="1"/>
    <col min="22" max="22" width="0.85546875" style="2" customWidth="1"/>
    <col min="23" max="16384" width="9.140625" style="2" customWidth="1"/>
  </cols>
  <sheetData>
    <row r="1" spans="1:21" ht="20.25">
      <c r="A1" s="363" t="s">
        <v>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</row>
    <row r="2" spans="1:21" ht="20.25">
      <c r="A2" s="364" t="s">
        <v>66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</row>
    <row r="3" spans="1:21" ht="20.25">
      <c r="A3" s="364" t="str">
        <f>'งบแสดง E (งบรวม)'!A3:AA3</f>
        <v>For the Six months period End on June 30,2006 and 2005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</row>
    <row r="4" spans="1:21" ht="20.25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68" t="s">
        <v>63</v>
      </c>
    </row>
    <row r="5" spans="1:21" ht="20.25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68" t="s">
        <v>105</v>
      </c>
    </row>
    <row r="6" spans="1:21" ht="16.5" customHeight="1">
      <c r="A6" s="3"/>
      <c r="B6" s="3"/>
      <c r="C6" s="3"/>
      <c r="D6" s="3"/>
      <c r="E6" s="3"/>
      <c r="F6" s="3"/>
      <c r="G6" s="3"/>
      <c r="H6" s="3"/>
      <c r="I6" s="378" t="s">
        <v>185</v>
      </c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</row>
    <row r="7" spans="1:21" ht="16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47"/>
      <c r="L7" s="47"/>
      <c r="M7" s="47"/>
      <c r="N7" s="47"/>
      <c r="P7" s="48"/>
      <c r="T7" s="47"/>
      <c r="U7" s="49"/>
    </row>
    <row r="8" spans="1:21" ht="16.5" customHeight="1">
      <c r="A8" s="357"/>
      <c r="B8" s="357"/>
      <c r="C8" s="357"/>
      <c r="D8" s="357"/>
      <c r="E8" s="357"/>
      <c r="F8" s="358"/>
      <c r="G8" s="358"/>
      <c r="H8" s="358"/>
      <c r="I8" s="44" t="s">
        <v>67</v>
      </c>
      <c r="J8" s="33"/>
      <c r="K8" s="44" t="s">
        <v>70</v>
      </c>
      <c r="L8" s="45"/>
      <c r="M8" s="227" t="s">
        <v>73</v>
      </c>
      <c r="N8" s="44"/>
      <c r="O8" s="44" t="s">
        <v>255</v>
      </c>
      <c r="P8" s="12"/>
      <c r="T8" s="45"/>
      <c r="U8" s="45"/>
    </row>
    <row r="9" spans="1:21" ht="16.5" customHeight="1">
      <c r="A9" s="357"/>
      <c r="B9" s="357"/>
      <c r="C9" s="357"/>
      <c r="D9" s="357"/>
      <c r="E9" s="357"/>
      <c r="F9" s="358"/>
      <c r="G9" s="358"/>
      <c r="H9" s="358"/>
      <c r="I9" s="44" t="s">
        <v>68</v>
      </c>
      <c r="J9" s="33"/>
      <c r="K9" s="44" t="s">
        <v>71</v>
      </c>
      <c r="L9" s="45"/>
      <c r="M9" s="218" t="s">
        <v>74</v>
      </c>
      <c r="N9" s="44"/>
      <c r="O9" s="46" t="s">
        <v>256</v>
      </c>
      <c r="P9" s="44"/>
      <c r="Q9" s="377" t="s">
        <v>46</v>
      </c>
      <c r="R9" s="377"/>
      <c r="S9" s="377"/>
      <c r="T9" s="41"/>
      <c r="U9" s="45"/>
    </row>
    <row r="10" spans="1:21" ht="16.5" customHeight="1">
      <c r="A10" s="360"/>
      <c r="B10" s="360"/>
      <c r="C10" s="360"/>
      <c r="D10" s="360"/>
      <c r="E10" s="360"/>
      <c r="F10" s="361"/>
      <c r="G10" s="338"/>
      <c r="H10" s="361"/>
      <c r="I10" s="51" t="s">
        <v>69</v>
      </c>
      <c r="J10" s="362"/>
      <c r="K10" s="51" t="s">
        <v>72</v>
      </c>
      <c r="L10" s="362"/>
      <c r="M10" s="218" t="s">
        <v>75</v>
      </c>
      <c r="N10" s="362"/>
      <c r="O10" s="44" t="s">
        <v>257</v>
      </c>
      <c r="P10" s="362"/>
      <c r="Q10" s="51" t="s">
        <v>48</v>
      </c>
      <c r="R10" s="362"/>
      <c r="S10" s="51" t="s">
        <v>49</v>
      </c>
      <c r="T10" s="362"/>
      <c r="U10" s="51" t="s">
        <v>76</v>
      </c>
    </row>
    <row r="11" spans="1:21" ht="16.5" customHeight="1">
      <c r="A11" s="31"/>
      <c r="I11" s="43" t="s">
        <v>65</v>
      </c>
      <c r="J11" s="12"/>
      <c r="K11" s="43" t="s">
        <v>65</v>
      </c>
      <c r="L11" s="12"/>
      <c r="M11" s="43" t="s">
        <v>65</v>
      </c>
      <c r="N11" s="12"/>
      <c r="O11" s="43" t="s">
        <v>65</v>
      </c>
      <c r="P11" s="12"/>
      <c r="Q11" s="43" t="s">
        <v>65</v>
      </c>
      <c r="R11" s="12"/>
      <c r="S11" s="43" t="s">
        <v>65</v>
      </c>
      <c r="T11" s="12"/>
      <c r="U11" s="43" t="s">
        <v>65</v>
      </c>
    </row>
    <row r="12" spans="1:22" ht="16.5" customHeight="1">
      <c r="A12" s="12" t="s">
        <v>77</v>
      </c>
      <c r="I12" s="90">
        <v>1600000</v>
      </c>
      <c r="J12" s="90"/>
      <c r="K12" s="90">
        <v>2300000</v>
      </c>
      <c r="L12" s="90"/>
      <c r="M12" s="91">
        <v>1893608</v>
      </c>
      <c r="N12" s="91"/>
      <c r="O12" s="92">
        <v>2882</v>
      </c>
      <c r="P12" s="91"/>
      <c r="Q12" s="91">
        <v>57216</v>
      </c>
      <c r="R12" s="91"/>
      <c r="S12" s="90">
        <v>-10181875</v>
      </c>
      <c r="T12" s="90"/>
      <c r="U12" s="90">
        <f>SUM(I12:S12)</f>
        <v>-4328169</v>
      </c>
      <c r="V12" s="20"/>
    </row>
    <row r="13" spans="1:22" ht="16.5" customHeight="1">
      <c r="A13" s="94" t="s">
        <v>127</v>
      </c>
      <c r="B13" s="94"/>
      <c r="C13" s="94"/>
      <c r="D13" s="94"/>
      <c r="E13" s="94"/>
      <c r="F13" s="94"/>
      <c r="I13" s="57"/>
      <c r="J13" s="90"/>
      <c r="K13" s="57"/>
      <c r="L13" s="90"/>
      <c r="M13" s="57"/>
      <c r="N13" s="91"/>
      <c r="O13" s="57"/>
      <c r="P13" s="91"/>
      <c r="Q13" s="57"/>
      <c r="R13" s="91"/>
      <c r="S13" s="59"/>
      <c r="T13" s="90"/>
      <c r="U13" s="90"/>
      <c r="V13" s="20"/>
    </row>
    <row r="14" spans="1:22" ht="16.5" customHeight="1">
      <c r="A14" s="94"/>
      <c r="B14" s="94" t="s">
        <v>216</v>
      </c>
      <c r="C14" s="94"/>
      <c r="D14" s="94"/>
      <c r="E14" s="94"/>
      <c r="F14" s="94"/>
      <c r="G14" s="9" t="s">
        <v>215</v>
      </c>
      <c r="I14" s="57">
        <v>0</v>
      </c>
      <c r="J14" s="90"/>
      <c r="K14" s="57">
        <v>0</v>
      </c>
      <c r="L14" s="90"/>
      <c r="M14" s="57">
        <v>0</v>
      </c>
      <c r="N14" s="91"/>
      <c r="O14" s="57">
        <v>-18523</v>
      </c>
      <c r="P14" s="91"/>
      <c r="Q14" s="57">
        <v>0</v>
      </c>
      <c r="R14" s="91"/>
      <c r="S14" s="57">
        <v>-10753629</v>
      </c>
      <c r="T14" s="90"/>
      <c r="U14" s="57">
        <f>SUM(I14:S14)</f>
        <v>-10772152</v>
      </c>
      <c r="V14" s="20"/>
    </row>
    <row r="15" spans="1:22" s="12" customFormat="1" ht="16.5" customHeight="1">
      <c r="A15" s="376" t="s">
        <v>93</v>
      </c>
      <c r="B15" s="376"/>
      <c r="C15" s="376"/>
      <c r="D15" s="376"/>
      <c r="E15" s="376"/>
      <c r="F15" s="376"/>
      <c r="G15" s="376"/>
      <c r="H15" s="376"/>
      <c r="I15" s="140">
        <f>SUM(I12:I14)</f>
        <v>1600000</v>
      </c>
      <c r="J15" s="140"/>
      <c r="K15" s="141">
        <f>SUM(K12:K14)</f>
        <v>2300000</v>
      </c>
      <c r="L15" s="141"/>
      <c r="M15" s="141">
        <f>SUM(M12:M14)</f>
        <v>1893608</v>
      </c>
      <c r="N15" s="141"/>
      <c r="O15" s="141">
        <f>SUM(O12:O14)</f>
        <v>-15641</v>
      </c>
      <c r="P15" s="141"/>
      <c r="Q15" s="141">
        <f>SUM(Q12:Q14)</f>
        <v>57216</v>
      </c>
      <c r="R15" s="141"/>
      <c r="S15" s="141">
        <f>SUM(S12:S14)</f>
        <v>-20935504</v>
      </c>
      <c r="T15" s="141"/>
      <c r="U15" s="141">
        <f>SUM(U12:U14)</f>
        <v>-15100321</v>
      </c>
      <c r="V15" s="40"/>
    </row>
    <row r="16" spans="1:22" ht="18">
      <c r="A16" s="69" t="s">
        <v>79</v>
      </c>
      <c r="I16" s="57">
        <v>0</v>
      </c>
      <c r="J16" s="59"/>
      <c r="K16" s="57">
        <v>0</v>
      </c>
      <c r="L16" s="59"/>
      <c r="M16" s="60">
        <v>-73768</v>
      </c>
      <c r="N16" s="60"/>
      <c r="O16" s="57">
        <v>0</v>
      </c>
      <c r="P16" s="60"/>
      <c r="Q16" s="57">
        <v>0</v>
      </c>
      <c r="R16" s="60"/>
      <c r="S16" s="59">
        <v>73768</v>
      </c>
      <c r="T16" s="59"/>
      <c r="U16" s="90">
        <f>SUM(I16:S16)</f>
        <v>0</v>
      </c>
      <c r="V16" s="20"/>
    </row>
    <row r="17" spans="1:22" ht="16.5">
      <c r="A17" s="301" t="s">
        <v>260</v>
      </c>
      <c r="I17" s="23">
        <v>0</v>
      </c>
      <c r="J17" s="14"/>
      <c r="K17" s="23">
        <v>0</v>
      </c>
      <c r="L17" s="14"/>
      <c r="M17" s="23">
        <v>0</v>
      </c>
      <c r="N17" s="13"/>
      <c r="O17" s="57">
        <v>-363</v>
      </c>
      <c r="P17" s="13"/>
      <c r="Q17" s="23">
        <v>0</v>
      </c>
      <c r="R17" s="14"/>
      <c r="S17" s="23">
        <v>0</v>
      </c>
      <c r="T17" s="13"/>
      <c r="U17" s="59">
        <v>-363</v>
      </c>
      <c r="V17" s="20"/>
    </row>
    <row r="18" spans="1:22" ht="16.5">
      <c r="A18" s="64" t="s">
        <v>169</v>
      </c>
      <c r="I18" s="57">
        <v>0</v>
      </c>
      <c r="J18" s="59"/>
      <c r="K18" s="57">
        <v>0</v>
      </c>
      <c r="L18" s="59"/>
      <c r="M18" s="57">
        <v>0</v>
      </c>
      <c r="N18" s="57"/>
      <c r="O18" s="57">
        <v>0</v>
      </c>
      <c r="P18" s="57"/>
      <c r="Q18" s="57">
        <v>0</v>
      </c>
      <c r="R18" s="59"/>
      <c r="S18" s="59">
        <v>-654696</v>
      </c>
      <c r="T18" s="59"/>
      <c r="U18" s="59">
        <v>-654696</v>
      </c>
      <c r="V18" s="20"/>
    </row>
    <row r="19" spans="1:22" s="12" customFormat="1" ht="17.25" thickBot="1">
      <c r="A19" s="12" t="s">
        <v>133</v>
      </c>
      <c r="I19" s="39">
        <f>SUM(I15:I18)</f>
        <v>1600000</v>
      </c>
      <c r="J19" s="39"/>
      <c r="K19" s="39">
        <f aca="true" t="shared" si="0" ref="K19:S19">SUM(K15:K18)</f>
        <v>2300000</v>
      </c>
      <c r="L19" s="39">
        <f t="shared" si="0"/>
        <v>0</v>
      </c>
      <c r="M19" s="39">
        <f t="shared" si="0"/>
        <v>1819840</v>
      </c>
      <c r="N19" s="39">
        <f t="shared" si="0"/>
        <v>0</v>
      </c>
      <c r="O19" s="39">
        <f t="shared" si="0"/>
        <v>-16004</v>
      </c>
      <c r="P19" s="39">
        <f t="shared" si="0"/>
        <v>0</v>
      </c>
      <c r="Q19" s="39">
        <f t="shared" si="0"/>
        <v>57216</v>
      </c>
      <c r="R19" s="39">
        <f t="shared" si="0"/>
        <v>0</v>
      </c>
      <c r="S19" s="39">
        <f t="shared" si="0"/>
        <v>-21516432</v>
      </c>
      <c r="T19" s="39"/>
      <c r="U19" s="207">
        <f>SUM(I19:S19)</f>
        <v>-15755380</v>
      </c>
      <c r="V19" s="40"/>
    </row>
    <row r="20" spans="1:22" ht="17.25" thickTop="1">
      <c r="A20" s="12"/>
      <c r="I20" s="13"/>
      <c r="J20" s="14"/>
      <c r="K20" s="13"/>
      <c r="L20" s="14"/>
      <c r="M20" s="13"/>
      <c r="N20" s="13"/>
      <c r="O20" s="13"/>
      <c r="P20" s="13"/>
      <c r="Q20" s="13"/>
      <c r="R20" s="14"/>
      <c r="S20" s="13"/>
      <c r="T20" s="13"/>
      <c r="U20" s="13"/>
      <c r="V20" s="20"/>
    </row>
    <row r="21" spans="1:22" s="99" customFormat="1" ht="15.75" customHeight="1">
      <c r="A21" s="12" t="s">
        <v>78</v>
      </c>
      <c r="B21" s="12"/>
      <c r="C21" s="12"/>
      <c r="D21" s="12"/>
      <c r="E21" s="12"/>
      <c r="F21" s="12"/>
      <c r="G21" s="97"/>
      <c r="H21" s="97"/>
      <c r="I21" s="100">
        <v>1600000</v>
      </c>
      <c r="J21" s="101"/>
      <c r="K21" s="100">
        <v>2300000</v>
      </c>
      <c r="L21" s="101"/>
      <c r="M21" s="101">
        <v>2364966</v>
      </c>
      <c r="N21" s="100"/>
      <c r="O21" s="100">
        <v>-1295</v>
      </c>
      <c r="P21" s="100"/>
      <c r="Q21" s="100">
        <v>57216</v>
      </c>
      <c r="R21" s="100"/>
      <c r="S21" s="101">
        <v>-10679663</v>
      </c>
      <c r="T21" s="101"/>
      <c r="U21" s="102">
        <v>-4358776</v>
      </c>
      <c r="V21" s="98"/>
    </row>
    <row r="22" spans="1:22" s="99" customFormat="1" ht="15.75" customHeight="1">
      <c r="A22" s="94" t="s">
        <v>127</v>
      </c>
      <c r="B22" s="94"/>
      <c r="C22" s="94"/>
      <c r="D22" s="94"/>
      <c r="E22" s="94"/>
      <c r="F22" s="94"/>
      <c r="G22" s="97"/>
      <c r="H22" s="97"/>
      <c r="I22" s="100"/>
      <c r="J22" s="101"/>
      <c r="K22" s="100"/>
      <c r="L22" s="101"/>
      <c r="M22" s="101"/>
      <c r="N22" s="100"/>
      <c r="O22" s="100"/>
      <c r="P22" s="100"/>
      <c r="Q22" s="100"/>
      <c r="R22" s="100"/>
      <c r="S22" s="101"/>
      <c r="T22" s="101"/>
      <c r="U22" s="102"/>
      <c r="V22" s="98"/>
    </row>
    <row r="23" spans="1:22" s="99" customFormat="1" ht="15.75" customHeight="1">
      <c r="A23" s="94"/>
      <c r="B23" s="94" t="s">
        <v>216</v>
      </c>
      <c r="C23" s="94"/>
      <c r="D23" s="94"/>
      <c r="E23" s="94"/>
      <c r="F23" s="94"/>
      <c r="G23" s="9" t="s">
        <v>215</v>
      </c>
      <c r="H23" s="97"/>
      <c r="I23" s="100">
        <v>0</v>
      </c>
      <c r="J23" s="101"/>
      <c r="K23" s="100">
        <v>0</v>
      </c>
      <c r="L23" s="101"/>
      <c r="M23" s="101">
        <v>0</v>
      </c>
      <c r="N23" s="100"/>
      <c r="O23" s="315">
        <v>-16740</v>
      </c>
      <c r="P23" s="315"/>
      <c r="Q23" s="315">
        <v>0</v>
      </c>
      <c r="R23" s="315"/>
      <c r="S23" s="104">
        <v>-11108363</v>
      </c>
      <c r="T23" s="101"/>
      <c r="U23" s="314">
        <f aca="true" t="shared" si="1" ref="U23:U28">SUM(I23:S23)</f>
        <v>-11125103</v>
      </c>
      <c r="V23" s="98"/>
    </row>
    <row r="24" spans="1:22" s="145" customFormat="1" ht="15.75" customHeight="1">
      <c r="A24" s="137" t="s">
        <v>122</v>
      </c>
      <c r="B24" s="94"/>
      <c r="C24" s="94"/>
      <c r="D24" s="94"/>
      <c r="E24" s="94"/>
      <c r="F24" s="94"/>
      <c r="G24" s="75"/>
      <c r="H24" s="143"/>
      <c r="I24" s="146">
        <f>+I21+I22+I23</f>
        <v>1600000</v>
      </c>
      <c r="J24" s="146"/>
      <c r="K24" s="146">
        <f>+K21+K22+K23</f>
        <v>2300000</v>
      </c>
      <c r="L24" s="146"/>
      <c r="M24" s="146">
        <f>+M21+M22+M23</f>
        <v>2364966</v>
      </c>
      <c r="N24" s="146"/>
      <c r="O24" s="146">
        <f>+O21+O22+O23</f>
        <v>-18035</v>
      </c>
      <c r="P24" s="146"/>
      <c r="Q24" s="146">
        <f>+Q21+Q22+Q23</f>
        <v>57216</v>
      </c>
      <c r="R24" s="146"/>
      <c r="S24" s="146">
        <f>+S21+S22+S23</f>
        <v>-21788026</v>
      </c>
      <c r="T24" s="146"/>
      <c r="U24" s="102">
        <f t="shared" si="1"/>
        <v>-15483879</v>
      </c>
      <c r="V24" s="144"/>
    </row>
    <row r="25" spans="1:22" s="25" customFormat="1" ht="15.75" customHeight="1">
      <c r="A25" s="2" t="s">
        <v>79</v>
      </c>
      <c r="B25" s="2"/>
      <c r="C25" s="2"/>
      <c r="D25" s="2"/>
      <c r="E25" s="2"/>
      <c r="F25" s="2"/>
      <c r="G25" s="32"/>
      <c r="H25" s="32"/>
      <c r="I25" s="103">
        <v>0</v>
      </c>
      <c r="J25" s="104"/>
      <c r="K25" s="103">
        <v>0</v>
      </c>
      <c r="L25" s="104"/>
      <c r="M25" s="105">
        <v>-94909</v>
      </c>
      <c r="N25" s="105"/>
      <c r="O25" s="103">
        <v>0</v>
      </c>
      <c r="P25" s="105"/>
      <c r="Q25" s="103">
        <v>0</v>
      </c>
      <c r="R25" s="104"/>
      <c r="S25" s="105">
        <v>94909</v>
      </c>
      <c r="T25" s="105"/>
      <c r="U25" s="102">
        <f t="shared" si="1"/>
        <v>0</v>
      </c>
      <c r="V25" s="26"/>
    </row>
    <row r="26" spans="1:22" s="25" customFormat="1" ht="15.75" customHeight="1">
      <c r="A26" s="301" t="s">
        <v>260</v>
      </c>
      <c r="B26" s="2"/>
      <c r="C26" s="2"/>
      <c r="D26" s="2"/>
      <c r="E26" s="2"/>
      <c r="F26" s="2"/>
      <c r="G26" s="32"/>
      <c r="H26" s="32"/>
      <c r="I26" s="103">
        <v>0</v>
      </c>
      <c r="J26" s="104"/>
      <c r="K26" s="103">
        <v>0</v>
      </c>
      <c r="L26" s="104"/>
      <c r="M26" s="103">
        <v>0</v>
      </c>
      <c r="N26" s="105"/>
      <c r="O26" s="105">
        <v>599</v>
      </c>
      <c r="P26" s="105"/>
      <c r="Q26" s="103">
        <v>0</v>
      </c>
      <c r="R26" s="104"/>
      <c r="S26" s="103">
        <v>0</v>
      </c>
      <c r="T26" s="105"/>
      <c r="U26" s="106">
        <f t="shared" si="1"/>
        <v>599</v>
      </c>
      <c r="V26" s="26"/>
    </row>
    <row r="27" spans="1:22" s="25" customFormat="1" ht="15.75" customHeight="1">
      <c r="A27" s="64" t="s">
        <v>169</v>
      </c>
      <c r="B27" s="2"/>
      <c r="C27" s="2"/>
      <c r="D27" s="2"/>
      <c r="E27" s="2"/>
      <c r="F27" s="2"/>
      <c r="G27" s="32"/>
      <c r="H27" s="32"/>
      <c r="I27" s="106">
        <v>0</v>
      </c>
      <c r="J27" s="104"/>
      <c r="K27" s="106">
        <v>0</v>
      </c>
      <c r="L27" s="104"/>
      <c r="M27" s="106">
        <v>0</v>
      </c>
      <c r="N27" s="106"/>
      <c r="O27" s="106">
        <v>0</v>
      </c>
      <c r="P27" s="106"/>
      <c r="Q27" s="106">
        <v>0</v>
      </c>
      <c r="R27" s="104"/>
      <c r="S27" s="104">
        <v>944385</v>
      </c>
      <c r="T27" s="104"/>
      <c r="U27" s="106">
        <f t="shared" si="1"/>
        <v>944385</v>
      </c>
      <c r="V27" s="26"/>
    </row>
    <row r="28" spans="1:22" s="25" customFormat="1" ht="15.75" customHeight="1" thickBot="1">
      <c r="A28" s="12" t="s">
        <v>153</v>
      </c>
      <c r="B28" s="2"/>
      <c r="C28" s="2"/>
      <c r="D28" s="2"/>
      <c r="E28" s="2"/>
      <c r="F28" s="2"/>
      <c r="G28" s="32"/>
      <c r="H28" s="32"/>
      <c r="I28" s="107">
        <f>+I24+I25+I26+I27</f>
        <v>1600000</v>
      </c>
      <c r="J28" s="107"/>
      <c r="K28" s="107">
        <f aca="true" t="shared" si="2" ref="K28:S28">+K24+K25+K26+K27</f>
        <v>2300000</v>
      </c>
      <c r="L28" s="107"/>
      <c r="M28" s="107">
        <f t="shared" si="2"/>
        <v>2270057</v>
      </c>
      <c r="N28" s="107"/>
      <c r="O28" s="107">
        <f t="shared" si="2"/>
        <v>-17436</v>
      </c>
      <c r="P28" s="107"/>
      <c r="Q28" s="107">
        <f t="shared" si="2"/>
        <v>57216</v>
      </c>
      <c r="R28" s="107"/>
      <c r="S28" s="107">
        <f t="shared" si="2"/>
        <v>-20748732</v>
      </c>
      <c r="T28" s="107"/>
      <c r="U28" s="238">
        <f t="shared" si="1"/>
        <v>-14538895</v>
      </c>
      <c r="V28" s="26"/>
    </row>
    <row r="29" spans="9:22" s="25" customFormat="1" ht="15.75" customHeight="1" thickTop="1">
      <c r="I29" s="27"/>
      <c r="J29" s="26"/>
      <c r="K29" s="27"/>
      <c r="L29" s="26"/>
      <c r="M29" s="27"/>
      <c r="N29" s="27"/>
      <c r="O29" s="27"/>
      <c r="P29" s="27"/>
      <c r="Q29" s="27"/>
      <c r="R29" s="26"/>
      <c r="S29" s="27"/>
      <c r="T29" s="27"/>
      <c r="U29" s="27"/>
      <c r="V29" s="26"/>
    </row>
    <row r="30" spans="9:22" s="25" customFormat="1" ht="15.75" customHeight="1">
      <c r="I30" s="27"/>
      <c r="J30" s="26"/>
      <c r="K30" s="27"/>
      <c r="L30" s="26"/>
      <c r="M30" s="27"/>
      <c r="N30" s="27"/>
      <c r="O30" s="27"/>
      <c r="P30" s="27"/>
      <c r="Q30" s="27"/>
      <c r="R30" s="26"/>
      <c r="S30" s="27"/>
      <c r="T30" s="27"/>
      <c r="U30" s="27"/>
      <c r="V30" s="26"/>
    </row>
    <row r="31" spans="9:22" s="25" customFormat="1" ht="15.75" customHeight="1">
      <c r="I31" s="27"/>
      <c r="J31" s="26"/>
      <c r="K31" s="27"/>
      <c r="L31" s="26"/>
      <c r="M31" s="27"/>
      <c r="N31" s="27"/>
      <c r="O31" s="27"/>
      <c r="P31" s="27"/>
      <c r="Q31" s="27"/>
      <c r="R31" s="26"/>
      <c r="S31" s="27"/>
      <c r="T31" s="27"/>
      <c r="U31" s="27"/>
      <c r="V31" s="26"/>
    </row>
    <row r="32" spans="9:22" s="25" customFormat="1" ht="15.75" customHeight="1">
      <c r="I32" s="27"/>
      <c r="J32" s="26"/>
      <c r="K32" s="27"/>
      <c r="L32" s="26"/>
      <c r="M32" s="27"/>
      <c r="N32" s="27"/>
      <c r="O32" s="27"/>
      <c r="P32" s="27"/>
      <c r="Q32" s="27"/>
      <c r="R32" s="26"/>
      <c r="S32" s="27"/>
      <c r="T32" s="27"/>
      <c r="U32" s="27"/>
      <c r="V32" s="26"/>
    </row>
    <row r="33" spans="9:22" s="25" customFormat="1" ht="15.75" customHeight="1">
      <c r="I33" s="27"/>
      <c r="J33" s="26"/>
      <c r="K33" s="27"/>
      <c r="L33" s="26"/>
      <c r="M33" s="27"/>
      <c r="N33" s="27"/>
      <c r="O33" s="27"/>
      <c r="P33" s="27"/>
      <c r="Q33" s="27"/>
      <c r="R33" s="26"/>
      <c r="S33" s="27"/>
      <c r="T33" s="27"/>
      <c r="U33" s="27"/>
      <c r="V33" s="26"/>
    </row>
    <row r="34" spans="9:21" s="25" customFormat="1" ht="15.75" customHeight="1">
      <c r="I34" s="26"/>
      <c r="J34" s="5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2" ht="16.5" customHeight="1">
      <c r="A35" s="64" t="s">
        <v>24</v>
      </c>
      <c r="J35" s="20"/>
      <c r="V35" s="20"/>
    </row>
  </sheetData>
  <mergeCells count="6">
    <mergeCell ref="A15:H15"/>
    <mergeCell ref="Q9:S9"/>
    <mergeCell ref="A1:U1"/>
    <mergeCell ref="A2:U2"/>
    <mergeCell ref="A3:U3"/>
    <mergeCell ref="I6:U6"/>
  </mergeCells>
  <printOptions/>
  <pageMargins left="0.75" right="0.66" top="1" bottom="0.88" header="0.5" footer="0.5"/>
  <pageSetup firstPageNumber="10" useFirstPageNumber="1" horizontalDpi="600" verticalDpi="600" orientation="landscape" paperSize="9" scale="75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P103"/>
  <sheetViews>
    <sheetView view="pageBreakPreview" zoomScaleNormal="75" zoomScaleSheetLayoutView="100" workbookViewId="0" topLeftCell="A13">
      <selection activeCell="F83" sqref="F83"/>
    </sheetView>
  </sheetViews>
  <sheetFormatPr defaultColWidth="9.140625" defaultRowHeight="21.75" customHeight="1"/>
  <cols>
    <col min="1" max="4" width="2.421875" style="255" customWidth="1"/>
    <col min="5" max="5" width="8.8515625" style="255" customWidth="1"/>
    <col min="6" max="6" width="27.140625" style="255" customWidth="1"/>
    <col min="7" max="7" width="11.7109375" style="255" customWidth="1"/>
    <col min="8" max="8" width="20.00390625" style="255" customWidth="1"/>
    <col min="9" max="9" width="17.28125" style="263" customWidth="1"/>
    <col min="10" max="10" width="4.57421875" style="263" customWidth="1"/>
    <col min="11" max="11" width="19.00390625" style="263" customWidth="1"/>
    <col min="12" max="12" width="4.28125" style="254" customWidth="1"/>
    <col min="13" max="13" width="17.00390625" style="263" customWidth="1"/>
    <col min="14" max="14" width="3.421875" style="263" customWidth="1"/>
    <col min="15" max="15" width="15.57421875" style="263" customWidth="1"/>
    <col min="16" max="16" width="1.8515625" style="255" customWidth="1"/>
    <col min="17" max="16384" width="9.140625" style="255" customWidth="1"/>
  </cols>
  <sheetData>
    <row r="1" spans="1:15" ht="21.75" customHeight="1">
      <c r="A1" s="329" t="s">
        <v>1</v>
      </c>
      <c r="B1" s="316"/>
      <c r="C1" s="316"/>
      <c r="D1" s="316"/>
      <c r="E1" s="316"/>
      <c r="F1" s="316"/>
      <c r="G1" s="316"/>
      <c r="H1" s="316"/>
      <c r="I1" s="317"/>
      <c r="J1" s="317"/>
      <c r="K1" s="317"/>
      <c r="L1" s="317"/>
      <c r="M1" s="317"/>
      <c r="N1" s="317"/>
      <c r="O1" s="317"/>
    </row>
    <row r="2" spans="1:15" ht="21.75" customHeight="1">
      <c r="A2" s="316" t="s">
        <v>89</v>
      </c>
      <c r="B2" s="316"/>
      <c r="C2" s="316"/>
      <c r="D2" s="316"/>
      <c r="E2" s="316"/>
      <c r="F2" s="316"/>
      <c r="G2" s="316"/>
      <c r="H2" s="316"/>
      <c r="I2" s="317"/>
      <c r="J2" s="317"/>
      <c r="K2" s="317"/>
      <c r="L2" s="317"/>
      <c r="M2" s="317"/>
      <c r="N2" s="317"/>
      <c r="O2" s="317"/>
    </row>
    <row r="3" spans="1:15" ht="21.75" customHeight="1">
      <c r="A3" s="364" t="s">
        <v>168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spans="1:15" ht="21.75" customHeight="1">
      <c r="A4" s="253"/>
      <c r="B4" s="253"/>
      <c r="C4" s="253"/>
      <c r="D4" s="253"/>
      <c r="E4" s="253"/>
      <c r="F4" s="253"/>
      <c r="G4" s="253"/>
      <c r="H4" s="253"/>
      <c r="I4" s="254"/>
      <c r="J4" s="254"/>
      <c r="K4" s="254"/>
      <c r="M4" s="254"/>
      <c r="N4" s="254"/>
      <c r="O4" s="322" t="s">
        <v>63</v>
      </c>
    </row>
    <row r="5" spans="1:15" ht="21.75" customHeight="1">
      <c r="A5" s="253"/>
      <c r="B5" s="253"/>
      <c r="C5" s="253"/>
      <c r="D5" s="253"/>
      <c r="E5" s="253"/>
      <c r="F5" s="253"/>
      <c r="G5" s="253"/>
      <c r="H5" s="253"/>
      <c r="I5" s="254"/>
      <c r="J5" s="254"/>
      <c r="K5" s="254"/>
      <c r="M5" s="254"/>
      <c r="N5" s="254"/>
      <c r="O5" s="323" t="s">
        <v>105</v>
      </c>
    </row>
    <row r="6" spans="1:16" ht="21.75" customHeight="1">
      <c r="A6" s="313"/>
      <c r="B6" s="313"/>
      <c r="C6" s="313"/>
      <c r="D6" s="313"/>
      <c r="E6" s="313"/>
      <c r="F6" s="313"/>
      <c r="G6" s="313"/>
      <c r="H6" s="313"/>
      <c r="I6" s="379" t="s">
        <v>184</v>
      </c>
      <c r="J6" s="379"/>
      <c r="K6" s="379"/>
      <c r="L6" s="352"/>
      <c r="M6" s="379" t="s">
        <v>185</v>
      </c>
      <c r="N6" s="379"/>
      <c r="O6" s="379"/>
      <c r="P6" s="379"/>
    </row>
    <row r="7" spans="1:15" ht="21.75" customHeight="1">
      <c r="A7" s="318"/>
      <c r="B7" s="318"/>
      <c r="C7" s="318"/>
      <c r="D7" s="318"/>
      <c r="E7" s="318"/>
      <c r="F7" s="318"/>
      <c r="G7" s="319"/>
      <c r="H7" s="320"/>
      <c r="I7" s="330" t="s">
        <v>61</v>
      </c>
      <c r="J7" s="331"/>
      <c r="K7" s="330" t="s">
        <v>62</v>
      </c>
      <c r="L7" s="239"/>
      <c r="M7" s="330" t="s">
        <v>61</v>
      </c>
      <c r="N7" s="330"/>
      <c r="O7" s="330" t="s">
        <v>62</v>
      </c>
    </row>
    <row r="8" spans="1:15" ht="21.75" customHeight="1">
      <c r="A8" s="253"/>
      <c r="B8" s="253"/>
      <c r="C8" s="253"/>
      <c r="D8" s="253"/>
      <c r="E8" s="253"/>
      <c r="F8" s="253"/>
      <c r="G8" s="259"/>
      <c r="H8" s="260"/>
      <c r="I8" s="324" t="s">
        <v>65</v>
      </c>
      <c r="J8" s="262"/>
      <c r="K8" s="324" t="s">
        <v>65</v>
      </c>
      <c r="L8" s="262"/>
      <c r="M8" s="324" t="s">
        <v>65</v>
      </c>
      <c r="N8" s="262"/>
      <c r="O8" s="324" t="s">
        <v>65</v>
      </c>
    </row>
    <row r="9" spans="1:15" ht="21.75" customHeight="1">
      <c r="A9" s="253"/>
      <c r="B9" s="253"/>
      <c r="C9" s="253"/>
      <c r="D9" s="253"/>
      <c r="E9" s="253"/>
      <c r="F9" s="253"/>
      <c r="G9" s="259"/>
      <c r="H9" s="260"/>
      <c r="I9" s="261"/>
      <c r="J9" s="262"/>
      <c r="K9" s="325" t="s">
        <v>106</v>
      </c>
      <c r="L9" s="262"/>
      <c r="M9" s="261"/>
      <c r="N9" s="262"/>
      <c r="O9" s="325" t="s">
        <v>106</v>
      </c>
    </row>
    <row r="10" spans="1:12" ht="21.75" customHeight="1">
      <c r="A10" s="328" t="s">
        <v>183</v>
      </c>
      <c r="B10" s="328"/>
      <c r="C10" s="147"/>
      <c r="D10" s="147"/>
      <c r="L10" s="263"/>
    </row>
    <row r="11" spans="2:15" ht="21.75" customHeight="1">
      <c r="B11" s="255" t="s">
        <v>170</v>
      </c>
      <c r="I11" s="263">
        <f>'PL- 6m'!I33</f>
        <v>-654696</v>
      </c>
      <c r="K11" s="263">
        <f>'PL- 6m'!K33</f>
        <v>944385</v>
      </c>
      <c r="L11" s="263"/>
      <c r="M11" s="263">
        <f>'PL- 6m'!M33</f>
        <v>-654696</v>
      </c>
      <c r="O11" s="263">
        <f>'PL- 6m'!O33</f>
        <v>944385</v>
      </c>
    </row>
    <row r="12" spans="2:12" ht="21.75" customHeight="1">
      <c r="B12" s="147" t="s">
        <v>171</v>
      </c>
      <c r="C12" s="147"/>
      <c r="D12" s="147"/>
      <c r="F12" s="147"/>
      <c r="G12" s="147"/>
      <c r="L12" s="263"/>
    </row>
    <row r="13" spans="3:15" ht="21.75" customHeight="1">
      <c r="C13" s="264" t="s">
        <v>90</v>
      </c>
      <c r="I13" s="263">
        <v>251834</v>
      </c>
      <c r="K13" s="265">
        <v>292352</v>
      </c>
      <c r="L13" s="263"/>
      <c r="M13" s="263">
        <v>158640</v>
      </c>
      <c r="O13" s="265">
        <v>196078</v>
      </c>
    </row>
    <row r="14" spans="3:15" ht="21.75" customHeight="1">
      <c r="C14" s="251" t="s">
        <v>130</v>
      </c>
      <c r="I14" s="263">
        <v>0</v>
      </c>
      <c r="K14" s="265">
        <v>-533850</v>
      </c>
      <c r="L14" s="263"/>
      <c r="M14" s="263">
        <v>0</v>
      </c>
      <c r="O14" s="265">
        <v>0</v>
      </c>
    </row>
    <row r="15" spans="3:15" s="136" customFormat="1" ht="21.75" customHeight="1">
      <c r="C15" s="251" t="s">
        <v>229</v>
      </c>
      <c r="I15" s="309">
        <v>89</v>
      </c>
      <c r="J15" s="309"/>
      <c r="K15" s="269">
        <v>0</v>
      </c>
      <c r="L15" s="309"/>
      <c r="M15" s="309">
        <v>70</v>
      </c>
      <c r="N15" s="309"/>
      <c r="O15" s="269">
        <v>0</v>
      </c>
    </row>
    <row r="16" spans="3:15" ht="21.75" customHeight="1">
      <c r="C16" s="147" t="s">
        <v>172</v>
      </c>
      <c r="D16" s="147"/>
      <c r="E16" s="147"/>
      <c r="F16" s="147"/>
      <c r="I16" s="265">
        <v>-1732</v>
      </c>
      <c r="K16" s="263">
        <v>0</v>
      </c>
      <c r="L16" s="263"/>
      <c r="M16" s="262">
        <v>-1732</v>
      </c>
      <c r="O16" s="266">
        <v>0</v>
      </c>
    </row>
    <row r="17" spans="3:15" ht="21.75" customHeight="1">
      <c r="C17" s="136" t="s">
        <v>231</v>
      </c>
      <c r="D17" s="136"/>
      <c r="E17" s="136"/>
      <c r="F17" s="136"/>
      <c r="I17" s="256">
        <v>259482</v>
      </c>
      <c r="J17" s="256"/>
      <c r="K17" s="268">
        <v>0</v>
      </c>
      <c r="L17" s="256"/>
      <c r="M17" s="262">
        <v>0</v>
      </c>
      <c r="N17" s="256"/>
      <c r="O17" s="268">
        <v>0</v>
      </c>
    </row>
    <row r="18" spans="3:15" s="136" customFormat="1" ht="21.75" customHeight="1">
      <c r="C18" s="136" t="s">
        <v>230</v>
      </c>
      <c r="I18" s="252">
        <f>403+637</f>
        <v>1040</v>
      </c>
      <c r="J18" s="310"/>
      <c r="K18" s="268">
        <v>8581</v>
      </c>
      <c r="L18" s="310"/>
      <c r="M18" s="311">
        <v>0</v>
      </c>
      <c r="N18" s="310"/>
      <c r="O18" s="268">
        <v>8581</v>
      </c>
    </row>
    <row r="19" spans="3:15" ht="21.75" customHeight="1">
      <c r="C19" s="264" t="s">
        <v>173</v>
      </c>
      <c r="I19" s="263">
        <v>1286</v>
      </c>
      <c r="K19" s="265">
        <v>1450</v>
      </c>
      <c r="L19" s="263"/>
      <c r="M19" s="262">
        <v>885</v>
      </c>
      <c r="O19" s="265">
        <v>396</v>
      </c>
    </row>
    <row r="20" spans="3:15" ht="21.75" customHeight="1">
      <c r="C20" s="326" t="s">
        <v>258</v>
      </c>
      <c r="D20" s="279"/>
      <c r="E20" s="326"/>
      <c r="F20" s="279"/>
      <c r="I20" s="263">
        <v>269384</v>
      </c>
      <c r="K20" s="265">
        <v>-1637</v>
      </c>
      <c r="L20" s="263"/>
      <c r="M20" s="263">
        <v>-3074</v>
      </c>
      <c r="O20" s="265">
        <v>24139</v>
      </c>
    </row>
    <row r="21" spans="3:15" s="136" customFormat="1" ht="21.75" customHeight="1">
      <c r="C21" s="251" t="s">
        <v>174</v>
      </c>
      <c r="F21" s="255"/>
      <c r="I21" s="309">
        <v>-857</v>
      </c>
      <c r="J21" s="309"/>
      <c r="K21" s="309">
        <v>0</v>
      </c>
      <c r="L21" s="309"/>
      <c r="M21" s="267">
        <v>-857</v>
      </c>
      <c r="N21" s="309"/>
      <c r="O21" s="310">
        <v>0</v>
      </c>
    </row>
    <row r="22" spans="1:15" ht="20.25">
      <c r="A22" s="136"/>
      <c r="C22" s="264" t="s">
        <v>176</v>
      </c>
      <c r="G22" s="136"/>
      <c r="I22" s="256">
        <v>-1363</v>
      </c>
      <c r="K22" s="266">
        <v>0</v>
      </c>
      <c r="L22" s="262"/>
      <c r="M22" s="267">
        <v>-1363</v>
      </c>
      <c r="N22" s="262"/>
      <c r="O22" s="265">
        <v>0</v>
      </c>
    </row>
    <row r="23" spans="3:15" ht="20.25">
      <c r="C23" s="251" t="s">
        <v>125</v>
      </c>
      <c r="D23" s="136"/>
      <c r="E23" s="136"/>
      <c r="F23" s="136"/>
      <c r="G23" s="136"/>
      <c r="I23" s="256">
        <v>392</v>
      </c>
      <c r="K23" s="265">
        <v>0</v>
      </c>
      <c r="L23" s="266"/>
      <c r="M23" s="267">
        <v>0</v>
      </c>
      <c r="N23" s="266"/>
      <c r="O23" s="266">
        <v>0</v>
      </c>
    </row>
    <row r="24" spans="3:15" ht="22.5" customHeight="1">
      <c r="C24" s="327" t="s">
        <v>232</v>
      </c>
      <c r="D24" s="147"/>
      <c r="I24" s="266">
        <v>0</v>
      </c>
      <c r="J24" s="256"/>
      <c r="K24" s="262">
        <v>0</v>
      </c>
      <c r="L24" s="256"/>
      <c r="M24" s="268">
        <v>656064</v>
      </c>
      <c r="N24" s="256"/>
      <c r="O24" s="268">
        <v>-588251</v>
      </c>
    </row>
    <row r="25" spans="1:15" ht="20.25">
      <c r="A25" s="136"/>
      <c r="C25" s="326" t="s">
        <v>175</v>
      </c>
      <c r="D25" s="279"/>
      <c r="I25" s="266">
        <v>25240</v>
      </c>
      <c r="J25" s="256"/>
      <c r="K25" s="256">
        <v>978</v>
      </c>
      <c r="L25" s="256"/>
      <c r="M25" s="256">
        <v>2137</v>
      </c>
      <c r="N25" s="256"/>
      <c r="O25" s="262">
        <v>0</v>
      </c>
    </row>
    <row r="26" spans="3:15" s="136" customFormat="1" ht="20.25">
      <c r="C26" s="279" t="s">
        <v>154</v>
      </c>
      <c r="I26" s="267">
        <v>7252</v>
      </c>
      <c r="J26" s="310"/>
      <c r="K26" s="310">
        <v>0</v>
      </c>
      <c r="L26" s="310"/>
      <c r="M26" s="310">
        <v>0</v>
      </c>
      <c r="N26" s="310"/>
      <c r="O26" s="311">
        <v>0</v>
      </c>
    </row>
    <row r="27" spans="3:15" s="136" customFormat="1" ht="21.75" customHeight="1">
      <c r="C27" s="251" t="s">
        <v>100</v>
      </c>
      <c r="I27" s="269">
        <v>-14195</v>
      </c>
      <c r="J27" s="270"/>
      <c r="K27" s="269">
        <v>1708</v>
      </c>
      <c r="L27" s="270"/>
      <c r="M27" s="271">
        <v>0</v>
      </c>
      <c r="N27" s="270"/>
      <c r="O27" s="271">
        <v>0</v>
      </c>
    </row>
    <row r="28" spans="2:15" ht="20.25">
      <c r="B28" s="255" t="s">
        <v>102</v>
      </c>
      <c r="H28" s="272"/>
      <c r="I28" s="255"/>
      <c r="J28" s="255"/>
      <c r="K28" s="255"/>
      <c r="L28" s="255"/>
      <c r="M28" s="255"/>
      <c r="N28" s="255"/>
      <c r="O28" s="255"/>
    </row>
    <row r="29" spans="3:15" ht="22.5" customHeight="1">
      <c r="C29" s="255" t="s">
        <v>101</v>
      </c>
      <c r="H29" s="272"/>
      <c r="I29" s="273">
        <f>SUM(I11:I27)</f>
        <v>143156</v>
      </c>
      <c r="K29" s="273">
        <f>SUM(K11:K27)</f>
        <v>713967</v>
      </c>
      <c r="L29" s="263"/>
      <c r="M29" s="273">
        <f>SUM(M11:M27)</f>
        <v>156074</v>
      </c>
      <c r="O29" s="273">
        <f>SUM(O11:O27)</f>
        <v>585328</v>
      </c>
    </row>
    <row r="30" spans="4:15" ht="20.25">
      <c r="D30" s="264" t="s">
        <v>233</v>
      </c>
      <c r="I30" s="256">
        <v>-359216</v>
      </c>
      <c r="J30" s="256"/>
      <c r="K30" s="268">
        <v>132607</v>
      </c>
      <c r="L30" s="256"/>
      <c r="M30" s="256">
        <v>-5913</v>
      </c>
      <c r="O30" s="268">
        <v>6608</v>
      </c>
    </row>
    <row r="31" spans="4:15" ht="20.25">
      <c r="D31" s="264" t="s">
        <v>234</v>
      </c>
      <c r="I31" s="256">
        <v>-56351</v>
      </c>
      <c r="J31" s="256"/>
      <c r="K31" s="268">
        <v>-306407</v>
      </c>
      <c r="L31" s="256"/>
      <c r="M31" s="256">
        <v>-520198</v>
      </c>
      <c r="O31" s="268">
        <v>-805839</v>
      </c>
    </row>
    <row r="32" spans="4:15" ht="20.25">
      <c r="D32" s="264" t="s">
        <v>235</v>
      </c>
      <c r="I32" s="256">
        <v>0</v>
      </c>
      <c r="J32" s="256"/>
      <c r="K32" s="268">
        <v>-175000</v>
      </c>
      <c r="L32" s="256"/>
      <c r="M32" s="262">
        <v>0</v>
      </c>
      <c r="O32" s="268">
        <v>-26</v>
      </c>
    </row>
    <row r="33" spans="4:15" ht="20.25">
      <c r="D33" s="264" t="s">
        <v>236</v>
      </c>
      <c r="I33" s="256">
        <v>408473</v>
      </c>
      <c r="J33" s="256"/>
      <c r="K33" s="268">
        <v>298707</v>
      </c>
      <c r="L33" s="256"/>
      <c r="M33" s="256">
        <v>553366</v>
      </c>
      <c r="O33" s="268">
        <v>381163</v>
      </c>
    </row>
    <row r="34" spans="4:16" ht="20.25">
      <c r="D34" s="264" t="s">
        <v>237</v>
      </c>
      <c r="I34" s="256">
        <v>-80093</v>
      </c>
      <c r="J34" s="256"/>
      <c r="K34" s="268">
        <v>-36586</v>
      </c>
      <c r="L34" s="256"/>
      <c r="M34" s="262">
        <v>183903</v>
      </c>
      <c r="O34" s="268">
        <v>-24235</v>
      </c>
      <c r="P34" s="274"/>
    </row>
    <row r="35" spans="4:16" ht="20.25">
      <c r="D35" s="264" t="s">
        <v>238</v>
      </c>
      <c r="G35" s="255" t="s">
        <v>177</v>
      </c>
      <c r="I35" s="256">
        <v>-48241</v>
      </c>
      <c r="J35" s="256"/>
      <c r="K35" s="268">
        <v>12742</v>
      </c>
      <c r="L35" s="256"/>
      <c r="M35" s="256">
        <v>-70096</v>
      </c>
      <c r="O35" s="268">
        <v>3306</v>
      </c>
      <c r="P35" s="274"/>
    </row>
    <row r="36" spans="4:16" ht="20.25">
      <c r="D36" s="264" t="s">
        <v>239</v>
      </c>
      <c r="I36" s="256">
        <v>1219</v>
      </c>
      <c r="J36" s="256"/>
      <c r="K36" s="268">
        <v>12</v>
      </c>
      <c r="L36" s="256"/>
      <c r="M36" s="262">
        <v>1786</v>
      </c>
      <c r="O36" s="266">
        <v>-36</v>
      </c>
      <c r="P36" s="274"/>
    </row>
    <row r="37" spans="4:16" ht="20.25">
      <c r="D37" s="255" t="s">
        <v>240</v>
      </c>
      <c r="I37" s="256">
        <v>189020</v>
      </c>
      <c r="J37" s="256"/>
      <c r="K37" s="268">
        <v>-87881</v>
      </c>
      <c r="L37" s="256"/>
      <c r="M37" s="256">
        <v>0</v>
      </c>
      <c r="O37" s="268">
        <v>-74284</v>
      </c>
      <c r="P37" s="274"/>
    </row>
    <row r="38" spans="4:16" ht="20.25">
      <c r="D38" s="264" t="s">
        <v>241</v>
      </c>
      <c r="I38" s="256">
        <v>35559</v>
      </c>
      <c r="J38" s="256"/>
      <c r="K38" s="268">
        <v>17979</v>
      </c>
      <c r="L38" s="256"/>
      <c r="M38" s="256">
        <v>245891</v>
      </c>
      <c r="O38" s="268">
        <v>23050</v>
      </c>
      <c r="P38" s="274"/>
    </row>
    <row r="39" spans="1:16" ht="20.25">
      <c r="A39" s="136"/>
      <c r="D39" s="264" t="s">
        <v>242</v>
      </c>
      <c r="I39" s="256">
        <v>-3907</v>
      </c>
      <c r="J39" s="256"/>
      <c r="K39" s="256">
        <v>112249</v>
      </c>
      <c r="L39" s="256"/>
      <c r="M39" s="268">
        <v>14119</v>
      </c>
      <c r="N39" s="265"/>
      <c r="O39" s="268">
        <v>-1480</v>
      </c>
      <c r="P39" s="274"/>
    </row>
    <row r="40" spans="4:16" ht="20.25">
      <c r="D40" s="264" t="s">
        <v>243</v>
      </c>
      <c r="I40" s="256">
        <v>-8941</v>
      </c>
      <c r="J40" s="256"/>
      <c r="K40" s="268">
        <v>12744</v>
      </c>
      <c r="L40" s="268"/>
      <c r="M40" s="268">
        <v>2738</v>
      </c>
      <c r="N40" s="265"/>
      <c r="O40" s="268">
        <v>16454</v>
      </c>
      <c r="P40" s="274"/>
    </row>
    <row r="41" spans="1:16" ht="20.25">
      <c r="A41" s="328" t="s">
        <v>178</v>
      </c>
      <c r="B41" s="147"/>
      <c r="C41" s="147"/>
      <c r="D41" s="328"/>
      <c r="E41" s="147"/>
      <c r="F41" s="147"/>
      <c r="I41" s="275">
        <f>SUM(I29:I40)</f>
        <v>220678</v>
      </c>
      <c r="K41" s="275">
        <f>SUM(K29:K40)</f>
        <v>695133</v>
      </c>
      <c r="L41" s="276"/>
      <c r="M41" s="275">
        <f>SUM(M29:M40)</f>
        <v>561670</v>
      </c>
      <c r="N41" s="276"/>
      <c r="O41" s="275">
        <f>SUM(O29:O40)</f>
        <v>110009</v>
      </c>
      <c r="P41" s="277"/>
    </row>
    <row r="42" spans="9:16" ht="20.25">
      <c r="I42" s="321"/>
      <c r="K42" s="321"/>
      <c r="L42" s="276"/>
      <c r="M42" s="321"/>
      <c r="N42" s="276"/>
      <c r="O42" s="321"/>
      <c r="P42" s="277"/>
    </row>
    <row r="43" spans="9:16" ht="20.25">
      <c r="I43" s="321"/>
      <c r="K43" s="321"/>
      <c r="L43" s="276"/>
      <c r="M43" s="321"/>
      <c r="N43" s="276"/>
      <c r="O43" s="321"/>
      <c r="P43" s="277"/>
    </row>
    <row r="44" spans="9:16" ht="20.25">
      <c r="I44" s="321"/>
      <c r="K44" s="321"/>
      <c r="L44" s="276"/>
      <c r="M44" s="321"/>
      <c r="N44" s="276"/>
      <c r="O44" s="321"/>
      <c r="P44" s="277"/>
    </row>
    <row r="45" spans="9:16" ht="20.25">
      <c r="I45" s="321"/>
      <c r="K45" s="321"/>
      <c r="L45" s="276"/>
      <c r="M45" s="321"/>
      <c r="N45" s="276"/>
      <c r="O45" s="321"/>
      <c r="P45" s="277"/>
    </row>
    <row r="46" spans="9:16" ht="20.25">
      <c r="I46" s="321"/>
      <c r="K46" s="321"/>
      <c r="L46" s="276"/>
      <c r="M46" s="321"/>
      <c r="N46" s="276"/>
      <c r="O46" s="321"/>
      <c r="P46" s="277"/>
    </row>
    <row r="47" spans="9:16" ht="20.25">
      <c r="I47" s="321"/>
      <c r="K47" s="321"/>
      <c r="L47" s="276"/>
      <c r="M47" s="321"/>
      <c r="N47" s="276"/>
      <c r="O47" s="321"/>
      <c r="P47" s="277"/>
    </row>
    <row r="48" spans="9:16" ht="20.25">
      <c r="I48" s="321"/>
      <c r="K48" s="321"/>
      <c r="L48" s="276"/>
      <c r="M48" s="321"/>
      <c r="N48" s="276"/>
      <c r="O48" s="321"/>
      <c r="P48" s="277"/>
    </row>
    <row r="49" spans="9:16" ht="20.25">
      <c r="I49" s="321"/>
      <c r="K49" s="321"/>
      <c r="L49" s="276"/>
      <c r="M49" s="321"/>
      <c r="N49" s="276"/>
      <c r="O49" s="321"/>
      <c r="P49" s="277"/>
    </row>
    <row r="50" spans="9:16" ht="20.25">
      <c r="I50" s="321"/>
      <c r="K50" s="321"/>
      <c r="L50" s="276"/>
      <c r="M50" s="321"/>
      <c r="N50" s="276"/>
      <c r="O50" s="321"/>
      <c r="P50" s="277"/>
    </row>
    <row r="51" spans="9:15" ht="20.25">
      <c r="I51" s="276"/>
      <c r="K51" s="276"/>
      <c r="L51" s="263"/>
      <c r="M51" s="276"/>
      <c r="N51" s="276"/>
      <c r="O51" s="276"/>
    </row>
    <row r="52" spans="1:15" ht="20.25">
      <c r="A52" s="255" t="s">
        <v>24</v>
      </c>
      <c r="I52" s="276"/>
      <c r="K52" s="276"/>
      <c r="L52" s="263"/>
      <c r="M52" s="276"/>
      <c r="O52" s="276"/>
    </row>
    <row r="53" spans="9:15" ht="20.25">
      <c r="I53" s="276"/>
      <c r="K53" s="276"/>
      <c r="L53" s="263"/>
      <c r="M53" s="276"/>
      <c r="O53" s="276"/>
    </row>
    <row r="54" spans="1:15" ht="20.25" hidden="1">
      <c r="A54" s="255" t="s">
        <v>91</v>
      </c>
      <c r="G54" s="278"/>
      <c r="H54" s="278"/>
      <c r="L54" s="263"/>
      <c r="O54" s="256" t="s">
        <v>91</v>
      </c>
    </row>
    <row r="55" spans="1:15" ht="21.75" customHeight="1">
      <c r="A55" s="329" t="s">
        <v>1</v>
      </c>
      <c r="B55" s="316"/>
      <c r="C55" s="316"/>
      <c r="D55" s="316"/>
      <c r="E55" s="316"/>
      <c r="F55" s="316"/>
      <c r="G55" s="316"/>
      <c r="H55" s="316"/>
      <c r="I55" s="317"/>
      <c r="J55" s="317"/>
      <c r="K55" s="317"/>
      <c r="L55" s="317"/>
      <c r="M55" s="317"/>
      <c r="N55" s="317"/>
      <c r="O55" s="317"/>
    </row>
    <row r="56" spans="1:15" ht="20.25">
      <c r="A56" s="316" t="s">
        <v>89</v>
      </c>
      <c r="B56" s="316"/>
      <c r="C56" s="316"/>
      <c r="D56" s="316"/>
      <c r="E56" s="316"/>
      <c r="F56" s="316"/>
      <c r="G56" s="316"/>
      <c r="H56" s="316"/>
      <c r="I56" s="317"/>
      <c r="J56" s="317"/>
      <c r="K56" s="317"/>
      <c r="L56" s="317"/>
      <c r="M56" s="317"/>
      <c r="N56" s="317"/>
      <c r="O56" s="317"/>
    </row>
    <row r="57" spans="1:15" ht="20.25">
      <c r="A57" s="364" t="s">
        <v>168</v>
      </c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</row>
    <row r="58" spans="1:15" ht="20.25">
      <c r="A58" s="253"/>
      <c r="B58" s="253"/>
      <c r="C58" s="253"/>
      <c r="D58" s="253"/>
      <c r="E58" s="253"/>
      <c r="F58" s="253"/>
      <c r="G58" s="253"/>
      <c r="H58" s="253"/>
      <c r="I58" s="254"/>
      <c r="J58" s="254"/>
      <c r="K58" s="254"/>
      <c r="M58" s="254"/>
      <c r="N58" s="254"/>
      <c r="O58" s="322" t="s">
        <v>63</v>
      </c>
    </row>
    <row r="59" spans="1:15" ht="20.25">
      <c r="A59" s="253"/>
      <c r="B59" s="253"/>
      <c r="C59" s="253"/>
      <c r="D59" s="253"/>
      <c r="E59" s="253"/>
      <c r="F59" s="253"/>
      <c r="G59" s="253"/>
      <c r="H59" s="253"/>
      <c r="I59" s="254"/>
      <c r="J59" s="254"/>
      <c r="K59" s="254"/>
      <c r="M59" s="254"/>
      <c r="N59" s="254"/>
      <c r="O59" s="323" t="s">
        <v>105</v>
      </c>
    </row>
    <row r="60" spans="1:15" ht="20.25">
      <c r="A60" s="253"/>
      <c r="B60" s="253"/>
      <c r="C60" s="253"/>
      <c r="D60" s="253"/>
      <c r="E60" s="253"/>
      <c r="F60" s="253"/>
      <c r="G60" s="253"/>
      <c r="H60" s="253"/>
      <c r="I60" s="257"/>
      <c r="J60" s="257"/>
      <c r="K60" s="257"/>
      <c r="L60" s="239"/>
      <c r="M60" s="257"/>
      <c r="N60" s="257"/>
      <c r="O60" s="258"/>
    </row>
    <row r="61" spans="1:15" ht="20.25">
      <c r="A61" s="313"/>
      <c r="B61" s="313"/>
      <c r="C61" s="313"/>
      <c r="D61" s="313"/>
      <c r="E61" s="313"/>
      <c r="F61" s="313"/>
      <c r="G61" s="313"/>
      <c r="H61" s="313"/>
      <c r="I61" s="380" t="s">
        <v>25</v>
      </c>
      <c r="J61" s="380"/>
      <c r="K61" s="380"/>
      <c r="L61" s="317"/>
      <c r="M61" s="380" t="s">
        <v>26</v>
      </c>
      <c r="N61" s="380"/>
      <c r="O61" s="380"/>
    </row>
    <row r="62" spans="1:15" ht="20.25">
      <c r="A62" s="318"/>
      <c r="B62" s="318"/>
      <c r="C62" s="318"/>
      <c r="D62" s="318"/>
      <c r="E62" s="318"/>
      <c r="F62" s="318"/>
      <c r="G62" s="319"/>
      <c r="H62" s="320"/>
      <c r="I62" s="330" t="s">
        <v>61</v>
      </c>
      <c r="J62" s="331"/>
      <c r="K62" s="330" t="s">
        <v>62</v>
      </c>
      <c r="L62" s="330"/>
      <c r="M62" s="330" t="s">
        <v>61</v>
      </c>
      <c r="N62" s="330"/>
      <c r="O62" s="330" t="s">
        <v>62</v>
      </c>
    </row>
    <row r="63" spans="1:15" ht="20.25">
      <c r="A63" s="253"/>
      <c r="B63" s="253"/>
      <c r="C63" s="253"/>
      <c r="D63" s="253"/>
      <c r="E63" s="253"/>
      <c r="F63" s="253"/>
      <c r="G63" s="259"/>
      <c r="H63" s="260"/>
      <c r="I63" s="324" t="s">
        <v>65</v>
      </c>
      <c r="J63" s="262"/>
      <c r="K63" s="324" t="s">
        <v>65</v>
      </c>
      <c r="L63" s="262"/>
      <c r="M63" s="324" t="s">
        <v>65</v>
      </c>
      <c r="N63" s="262"/>
      <c r="O63" s="324" t="s">
        <v>65</v>
      </c>
    </row>
    <row r="64" spans="1:15" ht="20.25">
      <c r="A64" s="253"/>
      <c r="B64" s="253"/>
      <c r="C64" s="253"/>
      <c r="D64" s="253"/>
      <c r="E64" s="253"/>
      <c r="F64" s="253"/>
      <c r="G64" s="259"/>
      <c r="H64" s="260"/>
      <c r="I64" s="261"/>
      <c r="J64" s="262"/>
      <c r="K64" s="325" t="s">
        <v>106</v>
      </c>
      <c r="L64" s="262"/>
      <c r="M64" s="261"/>
      <c r="N64" s="262"/>
      <c r="O64" s="325" t="s">
        <v>106</v>
      </c>
    </row>
    <row r="65" spans="1:15" ht="20.25">
      <c r="A65" s="328" t="s">
        <v>182</v>
      </c>
      <c r="B65" s="147"/>
      <c r="C65" s="147"/>
      <c r="D65" s="147"/>
      <c r="E65" s="253"/>
      <c r="F65" s="253"/>
      <c r="G65" s="259"/>
      <c r="H65" s="260"/>
      <c r="I65" s="261"/>
      <c r="J65" s="262"/>
      <c r="K65" s="325"/>
      <c r="L65" s="262"/>
      <c r="M65" s="261"/>
      <c r="N65" s="262"/>
      <c r="O65" s="325"/>
    </row>
    <row r="66" spans="2:15" ht="20.25">
      <c r="B66" s="264" t="s">
        <v>179</v>
      </c>
      <c r="I66" s="281">
        <v>0</v>
      </c>
      <c r="J66" s="281"/>
      <c r="K66" s="281">
        <v>13688</v>
      </c>
      <c r="L66" s="281"/>
      <c r="M66" s="281">
        <v>0</v>
      </c>
      <c r="N66" s="281"/>
      <c r="O66" s="281">
        <v>0</v>
      </c>
    </row>
    <row r="67" spans="2:15" ht="20.25">
      <c r="B67" s="264" t="s">
        <v>244</v>
      </c>
      <c r="I67" s="282">
        <v>-42529</v>
      </c>
      <c r="J67" s="281"/>
      <c r="K67" s="282">
        <v>6000</v>
      </c>
      <c r="L67" s="281"/>
      <c r="M67" s="283">
        <v>0</v>
      </c>
      <c r="N67" s="281"/>
      <c r="O67" s="283">
        <v>0</v>
      </c>
    </row>
    <row r="68" spans="2:15" ht="20.25">
      <c r="B68" s="264" t="s">
        <v>180</v>
      </c>
      <c r="I68" s="282">
        <v>0</v>
      </c>
      <c r="J68" s="281"/>
      <c r="K68" s="282">
        <v>0</v>
      </c>
      <c r="L68" s="281"/>
      <c r="M68" s="283">
        <v>367</v>
      </c>
      <c r="N68" s="281"/>
      <c r="O68" s="283">
        <v>0</v>
      </c>
    </row>
    <row r="69" spans="2:15" ht="20.25">
      <c r="B69" s="264" t="s">
        <v>181</v>
      </c>
      <c r="I69" s="282">
        <v>6105</v>
      </c>
      <c r="J69" s="281"/>
      <c r="K69" s="282">
        <v>-45945</v>
      </c>
      <c r="L69" s="281"/>
      <c r="M69" s="282">
        <v>-20000</v>
      </c>
      <c r="N69" s="282"/>
      <c r="O69" s="282">
        <v>-1</v>
      </c>
    </row>
    <row r="70" spans="2:15" s="136" customFormat="1" ht="20.25">
      <c r="B70" s="147" t="s">
        <v>208</v>
      </c>
      <c r="C70" s="147"/>
      <c r="D70" s="147"/>
      <c r="I70" s="312">
        <v>-220298</v>
      </c>
      <c r="J70" s="312"/>
      <c r="K70" s="312">
        <v>64909</v>
      </c>
      <c r="L70" s="312"/>
      <c r="M70" s="252">
        <v>-203356</v>
      </c>
      <c r="N70" s="252"/>
      <c r="O70" s="252">
        <v>-8917</v>
      </c>
    </row>
    <row r="71" spans="2:15" s="136" customFormat="1" ht="20.25">
      <c r="B71" s="147" t="s">
        <v>209</v>
      </c>
      <c r="C71" s="279"/>
      <c r="D71" s="279"/>
      <c r="I71" s="312">
        <v>1786</v>
      </c>
      <c r="J71" s="312"/>
      <c r="K71" s="312">
        <v>0</v>
      </c>
      <c r="L71" s="312"/>
      <c r="M71" s="252">
        <v>0</v>
      </c>
      <c r="N71" s="252"/>
      <c r="O71" s="252">
        <v>0</v>
      </c>
    </row>
    <row r="72" spans="2:15" s="136" customFormat="1" ht="20.25">
      <c r="B72" s="251" t="s">
        <v>245</v>
      </c>
      <c r="I72" s="312">
        <v>-1094</v>
      </c>
      <c r="J72" s="312"/>
      <c r="K72" s="308">
        <v>-18000</v>
      </c>
      <c r="L72" s="312"/>
      <c r="M72" s="252">
        <v>0</v>
      </c>
      <c r="N72" s="252"/>
      <c r="O72" s="252">
        <v>0</v>
      </c>
    </row>
    <row r="73" spans="2:15" s="136" customFormat="1" ht="20.25">
      <c r="B73" s="251" t="s">
        <v>246</v>
      </c>
      <c r="I73" s="312">
        <v>50000</v>
      </c>
      <c r="J73" s="312"/>
      <c r="K73" s="312">
        <v>0</v>
      </c>
      <c r="L73" s="312"/>
      <c r="M73" s="252">
        <v>0</v>
      </c>
      <c r="N73" s="252"/>
      <c r="O73" s="252">
        <v>0</v>
      </c>
    </row>
    <row r="74" spans="1:16" s="202" customFormat="1" ht="20.25">
      <c r="A74" s="136"/>
      <c r="B74" s="251" t="s">
        <v>247</v>
      </c>
      <c r="C74" s="136"/>
      <c r="D74" s="136"/>
      <c r="E74" s="136"/>
      <c r="F74" s="136"/>
      <c r="G74" s="136"/>
      <c r="H74" s="136"/>
      <c r="I74" s="312">
        <v>15000</v>
      </c>
      <c r="J74" s="312"/>
      <c r="K74" s="308">
        <v>0</v>
      </c>
      <c r="L74" s="312"/>
      <c r="M74" s="252">
        <v>0</v>
      </c>
      <c r="N74" s="312"/>
      <c r="O74" s="252">
        <v>0</v>
      </c>
      <c r="P74" s="136"/>
    </row>
    <row r="75" spans="1:16" ht="20.25">
      <c r="A75" s="328" t="s">
        <v>263</v>
      </c>
      <c r="B75" s="147"/>
      <c r="C75" s="147"/>
      <c r="D75" s="328"/>
      <c r="E75" s="147"/>
      <c r="F75" s="147"/>
      <c r="I75" s="284">
        <f>SUM(I66:I74)</f>
        <v>-191030</v>
      </c>
      <c r="J75" s="281"/>
      <c r="K75" s="284">
        <f>SUM(K66:K74)</f>
        <v>20652</v>
      </c>
      <c r="L75" s="285"/>
      <c r="M75" s="284">
        <f>SUM(M67:M74)</f>
        <v>-222989</v>
      </c>
      <c r="N75" s="285"/>
      <c r="O75" s="284">
        <f>SUM(O67:O74)</f>
        <v>-8918</v>
      </c>
      <c r="P75" s="277"/>
    </row>
    <row r="76" spans="1:15" ht="20.25">
      <c r="A76" s="328" t="s">
        <v>264</v>
      </c>
      <c r="B76" s="147"/>
      <c r="C76" s="147"/>
      <c r="D76" s="147"/>
      <c r="I76" s="281"/>
      <c r="J76" s="281"/>
      <c r="K76" s="281"/>
      <c r="L76" s="281"/>
      <c r="M76" s="281"/>
      <c r="N76" s="281"/>
      <c r="O76" s="281"/>
    </row>
    <row r="77" spans="2:15" ht="20.25">
      <c r="B77" s="255" t="s">
        <v>248</v>
      </c>
      <c r="I77" s="282">
        <v>-407</v>
      </c>
      <c r="J77" s="281"/>
      <c r="K77" s="282">
        <v>331</v>
      </c>
      <c r="L77" s="281"/>
      <c r="M77" s="283">
        <v>0</v>
      </c>
      <c r="N77" s="281"/>
      <c r="O77" s="283">
        <v>0</v>
      </c>
    </row>
    <row r="78" spans="2:15" s="136" customFormat="1" ht="20.25">
      <c r="B78" s="136" t="s">
        <v>262</v>
      </c>
      <c r="I78" s="252">
        <v>-4000</v>
      </c>
      <c r="J78" s="312"/>
      <c r="K78" s="252">
        <v>19886</v>
      </c>
      <c r="L78" s="252"/>
      <c r="M78" s="308">
        <v>0</v>
      </c>
      <c r="N78" s="312"/>
      <c r="O78" s="308">
        <v>0</v>
      </c>
    </row>
    <row r="79" spans="2:15" s="136" customFormat="1" ht="20.25">
      <c r="B79" s="136" t="s">
        <v>250</v>
      </c>
      <c r="I79" s="252">
        <v>-1807</v>
      </c>
      <c r="J79" s="312"/>
      <c r="K79" s="252">
        <v>0</v>
      </c>
      <c r="L79" s="312"/>
      <c r="M79" s="308">
        <v>0</v>
      </c>
      <c r="N79" s="312"/>
      <c r="O79" s="308">
        <v>0</v>
      </c>
    </row>
    <row r="80" spans="1:15" ht="20.25">
      <c r="A80" s="136"/>
      <c r="B80" s="264" t="s">
        <v>249</v>
      </c>
      <c r="I80" s="282">
        <v>0</v>
      </c>
      <c r="J80" s="281"/>
      <c r="K80" s="282">
        <v>-1169</v>
      </c>
      <c r="L80" s="282"/>
      <c r="M80" s="282">
        <v>0</v>
      </c>
      <c r="N80" s="281"/>
      <c r="O80" s="283">
        <v>0</v>
      </c>
    </row>
    <row r="81" spans="1:15" ht="20.25">
      <c r="A81" s="136"/>
      <c r="B81" s="264" t="s">
        <v>132</v>
      </c>
      <c r="I81" s="282">
        <v>0</v>
      </c>
      <c r="J81" s="281"/>
      <c r="K81" s="282">
        <v>-1330</v>
      </c>
      <c r="L81" s="282"/>
      <c r="M81" s="282">
        <v>0</v>
      </c>
      <c r="N81" s="281"/>
      <c r="O81" s="283">
        <v>0</v>
      </c>
    </row>
    <row r="82" spans="1:15" ht="20.25">
      <c r="A82" s="136"/>
      <c r="B82" s="264" t="s">
        <v>131</v>
      </c>
      <c r="I82" s="282">
        <v>-245961</v>
      </c>
      <c r="J82" s="281"/>
      <c r="K82" s="282">
        <v>-101328</v>
      </c>
      <c r="L82" s="282"/>
      <c r="M82" s="282">
        <v>-268281</v>
      </c>
      <c r="N82" s="281"/>
      <c r="O82" s="283">
        <v>-21328</v>
      </c>
    </row>
    <row r="83" spans="1:15" ht="20.25">
      <c r="A83" s="328" t="s">
        <v>210</v>
      </c>
      <c r="B83" s="353"/>
      <c r="C83" s="147"/>
      <c r="D83" s="147"/>
      <c r="I83" s="284">
        <f>SUM(I77:I82)</f>
        <v>-252175</v>
      </c>
      <c r="J83" s="281"/>
      <c r="K83" s="284">
        <f>SUM(K77:K82)</f>
        <v>-83610</v>
      </c>
      <c r="L83" s="283"/>
      <c r="M83" s="287">
        <f>SUM(M77:M82)</f>
        <v>-268281</v>
      </c>
      <c r="N83" s="283"/>
      <c r="O83" s="287">
        <f>SUM(O77:O82)</f>
        <v>-21328</v>
      </c>
    </row>
    <row r="84" spans="9:15" s="147" customFormat="1" ht="20.25">
      <c r="I84" s="288"/>
      <c r="J84" s="288"/>
      <c r="K84" s="288"/>
      <c r="L84" s="288"/>
      <c r="M84" s="288"/>
      <c r="N84" s="288"/>
      <c r="O84" s="288"/>
    </row>
    <row r="85" spans="1:15" s="136" customFormat="1" ht="20.25">
      <c r="A85" s="326" t="s">
        <v>214</v>
      </c>
      <c r="B85" s="326"/>
      <c r="C85" s="326"/>
      <c r="D85" s="326"/>
      <c r="E85" s="326"/>
      <c r="F85" s="326"/>
      <c r="G85" s="147"/>
      <c r="H85" s="147"/>
      <c r="I85" s="62">
        <v>857</v>
      </c>
      <c r="J85" s="290"/>
      <c r="K85" s="289">
        <v>0</v>
      </c>
      <c r="L85" s="291"/>
      <c r="M85" s="292">
        <v>857</v>
      </c>
      <c r="N85" s="291"/>
      <c r="O85" s="293">
        <v>0</v>
      </c>
    </row>
    <row r="86" spans="1:15" ht="20.25">
      <c r="A86" s="353" t="s">
        <v>211</v>
      </c>
      <c r="B86" s="147"/>
      <c r="C86" s="61"/>
      <c r="D86" s="61"/>
      <c r="I86" s="354">
        <f>I41+I75+I83</f>
        <v>-222527</v>
      </c>
      <c r="J86" s="281"/>
      <c r="K86" s="281">
        <v>632175</v>
      </c>
      <c r="L86" s="281"/>
      <c r="M86" s="281">
        <f>M41+M75+M83</f>
        <v>70400</v>
      </c>
      <c r="N86" s="281"/>
      <c r="O86" s="281">
        <f>O41+O75+O83</f>
        <v>79763</v>
      </c>
    </row>
    <row r="87" spans="1:15" ht="20.25">
      <c r="A87" s="353" t="s">
        <v>212</v>
      </c>
      <c r="B87" s="61"/>
      <c r="C87" s="61"/>
      <c r="D87" s="61"/>
      <c r="I87" s="281">
        <v>796628</v>
      </c>
      <c r="J87" s="281"/>
      <c r="K87" s="281">
        <v>487351</v>
      </c>
      <c r="L87" s="281"/>
      <c r="M87" s="281">
        <v>89305</v>
      </c>
      <c r="N87" s="281"/>
      <c r="O87" s="281">
        <v>65606</v>
      </c>
    </row>
    <row r="88" spans="1:15" ht="21" thickBot="1">
      <c r="A88" s="353" t="s">
        <v>213</v>
      </c>
      <c r="B88" s="61"/>
      <c r="C88" s="61"/>
      <c r="D88" s="61"/>
      <c r="I88" s="294">
        <f>SUM(I85:I87)</f>
        <v>574958</v>
      </c>
      <c r="J88" s="281"/>
      <c r="K88" s="294">
        <f>SUM(K85:K87)</f>
        <v>1119526</v>
      </c>
      <c r="L88" s="281"/>
      <c r="M88" s="294">
        <f>SUM(M85:M87)</f>
        <v>160562</v>
      </c>
      <c r="N88" s="281"/>
      <c r="O88" s="294">
        <f>SUM(O85:O87)</f>
        <v>145369</v>
      </c>
    </row>
    <row r="89" spans="9:15" ht="21" thickTop="1">
      <c r="I89" s="281"/>
      <c r="J89" s="281"/>
      <c r="K89" s="281"/>
      <c r="L89" s="281"/>
      <c r="M89" s="281"/>
      <c r="N89" s="281"/>
      <c r="O89" s="281"/>
    </row>
    <row r="90" spans="1:15" ht="20.25">
      <c r="A90" s="255" t="s">
        <v>94</v>
      </c>
      <c r="I90" s="281"/>
      <c r="J90" s="281"/>
      <c r="K90" s="281"/>
      <c r="L90" s="281"/>
      <c r="M90" s="281"/>
      <c r="N90" s="281"/>
      <c r="O90" s="281"/>
    </row>
    <row r="91" spans="2:15" ht="20.25">
      <c r="B91" s="255">
        <v>1</v>
      </c>
      <c r="C91" s="255" t="s">
        <v>124</v>
      </c>
      <c r="I91" s="281"/>
      <c r="J91" s="281"/>
      <c r="K91" s="281"/>
      <c r="L91" s="281"/>
      <c r="M91" s="281"/>
      <c r="N91" s="281"/>
      <c r="O91" s="281"/>
    </row>
    <row r="92" spans="4:15" ht="20.25">
      <c r="D92" s="255" t="s">
        <v>251</v>
      </c>
      <c r="I92" s="285">
        <v>11482</v>
      </c>
      <c r="J92" s="285"/>
      <c r="K92" s="285">
        <v>16165</v>
      </c>
      <c r="L92" s="285"/>
      <c r="M92" s="285">
        <v>1514</v>
      </c>
      <c r="N92" s="285"/>
      <c r="O92" s="281">
        <v>15835</v>
      </c>
    </row>
    <row r="93" spans="4:15" ht="20.25">
      <c r="D93" s="255" t="s">
        <v>252</v>
      </c>
      <c r="I93" s="285">
        <v>2299</v>
      </c>
      <c r="J93" s="285"/>
      <c r="K93" s="285">
        <v>1043</v>
      </c>
      <c r="L93" s="285"/>
      <c r="M93" s="285">
        <v>0</v>
      </c>
      <c r="N93" s="285"/>
      <c r="O93" s="286">
        <v>1010</v>
      </c>
    </row>
    <row r="94" spans="2:15" ht="20.25">
      <c r="B94" s="255">
        <v>2</v>
      </c>
      <c r="C94" s="255" t="s">
        <v>95</v>
      </c>
      <c r="I94" s="286"/>
      <c r="J94" s="283"/>
      <c r="K94" s="286"/>
      <c r="L94" s="281"/>
      <c r="M94" s="286"/>
      <c r="N94" s="281"/>
      <c r="O94" s="286"/>
    </row>
    <row r="95" spans="3:15" ht="20.25">
      <c r="C95" s="280"/>
      <c r="D95" s="255" t="s">
        <v>96</v>
      </c>
      <c r="I95" s="286">
        <v>550</v>
      </c>
      <c r="J95" s="283"/>
      <c r="K95" s="295">
        <v>523</v>
      </c>
      <c r="L95" s="281"/>
      <c r="M95" s="295">
        <v>260</v>
      </c>
      <c r="N95" s="281"/>
      <c r="O95" s="295">
        <v>230</v>
      </c>
    </row>
    <row r="96" spans="3:15" ht="20.25">
      <c r="C96" s="280"/>
      <c r="D96" s="255" t="s">
        <v>123</v>
      </c>
      <c r="I96" s="286">
        <v>574408</v>
      </c>
      <c r="J96" s="283"/>
      <c r="K96" s="295">
        <v>1119003</v>
      </c>
      <c r="L96" s="281"/>
      <c r="M96" s="295">
        <v>160302</v>
      </c>
      <c r="N96" s="281"/>
      <c r="O96" s="295">
        <v>145139</v>
      </c>
    </row>
    <row r="97" spans="3:15" ht="21" thickBot="1">
      <c r="C97" s="280"/>
      <c r="E97" s="255" t="s">
        <v>76</v>
      </c>
      <c r="I97" s="296">
        <f>SUM(I95:I96)</f>
        <v>574958</v>
      </c>
      <c r="J97" s="286"/>
      <c r="K97" s="297">
        <f>SUM(K95:K96)</f>
        <v>1119526</v>
      </c>
      <c r="L97" s="286"/>
      <c r="M97" s="296">
        <f>SUM(M95:M96)</f>
        <v>160562</v>
      </c>
      <c r="N97" s="286"/>
      <c r="O97" s="296">
        <f>SUM(O95:O96)</f>
        <v>145369</v>
      </c>
    </row>
    <row r="98" spans="3:15" ht="21" thickTop="1">
      <c r="C98" s="280"/>
      <c r="I98" s="286"/>
      <c r="J98" s="286"/>
      <c r="K98" s="295"/>
      <c r="L98" s="286"/>
      <c r="M98" s="286"/>
      <c r="N98" s="286"/>
      <c r="O98" s="286"/>
    </row>
    <row r="99" spans="3:15" ht="20.25">
      <c r="C99" s="280"/>
      <c r="I99" s="286"/>
      <c r="J99" s="286"/>
      <c r="K99" s="295"/>
      <c r="L99" s="286"/>
      <c r="M99" s="286"/>
      <c r="N99" s="286"/>
      <c r="O99" s="286"/>
    </row>
    <row r="100" spans="3:15" ht="20.25">
      <c r="C100" s="280"/>
      <c r="I100" s="286"/>
      <c r="J100" s="286"/>
      <c r="K100" s="295"/>
      <c r="L100" s="286"/>
      <c r="M100" s="286"/>
      <c r="N100" s="286"/>
      <c r="O100" s="286"/>
    </row>
    <row r="101" ht="20.25">
      <c r="C101" s="280"/>
    </row>
    <row r="102" spans="1:15" ht="20.25">
      <c r="A102" s="255" t="s">
        <v>24</v>
      </c>
      <c r="I102" s="281"/>
      <c r="J102" s="281"/>
      <c r="K102" s="281"/>
      <c r="L102" s="298"/>
      <c r="M102" s="281"/>
      <c r="N102" s="281"/>
      <c r="O102" s="281"/>
    </row>
    <row r="103" spans="9:15" ht="21.75" customHeight="1">
      <c r="I103" s="286">
        <f>I97-I88</f>
        <v>0</v>
      </c>
      <c r="J103" s="286"/>
      <c r="K103" s="286">
        <f>K97-K88</f>
        <v>0</v>
      </c>
      <c r="L103" s="286"/>
      <c r="M103" s="286">
        <f>M97-M88</f>
        <v>0</v>
      </c>
      <c r="N103" s="286"/>
      <c r="O103" s="286">
        <f>O97-O88</f>
        <v>0</v>
      </c>
    </row>
  </sheetData>
  <mergeCells count="6">
    <mergeCell ref="A3:O3"/>
    <mergeCell ref="I6:K6"/>
    <mergeCell ref="A57:O57"/>
    <mergeCell ref="I61:K61"/>
    <mergeCell ref="M61:O61"/>
    <mergeCell ref="M6:P6"/>
  </mergeCells>
  <printOptions horizontalCentered="1"/>
  <pageMargins left="0.4724409448818898" right="0.11811023622047245" top="0.7874015748031497" bottom="0" header="0.5118110236220472" footer="0.07874015748031496"/>
  <pageSetup firstPageNumber="11" useFirstPageNumber="1" horizontalDpi="300" verticalDpi="300" orientation="portrait" paperSize="9" scale="62" r:id="rId1"/>
  <headerFooter alignWithMargins="0">
    <oddHeader>&amp;C&amp;P</oddHeader>
  </headerFooter>
  <rowBreaks count="2" manualBreakCount="2">
    <brk id="53" max="15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637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3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8193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1535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8719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9985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6399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3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บริษัท กรุงเทพผลิตเหล็ก จำกัด (มหาชน) และบริษัทย่อย</dc:title>
  <dc:subject/>
  <dc:creator/>
  <cp:keywords/>
  <dc:description/>
  <cp:lastModifiedBy>James Francis Chicano</cp:lastModifiedBy>
  <cp:lastPrinted>2006-08-30T07:07:02Z</cp:lastPrinted>
  <dcterms:created xsi:type="dcterms:W3CDTF">2000-11-09T10:33:36Z</dcterms:created>
  <dcterms:modified xsi:type="dcterms:W3CDTF">2006-09-29T02:02:37Z</dcterms:modified>
  <cp:category/>
  <cp:version/>
  <cp:contentType/>
  <cp:contentStatus/>
</cp:coreProperties>
</file>