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95" yWindow="90" windowWidth="9240" windowHeight="4230" tabRatio="601" activeTab="0"/>
  </bookViews>
  <sheets>
    <sheet name="summary" sheetId="1" r:id="rId1"/>
    <sheet name="bib" sheetId="2" r:id="rId2"/>
    <sheet name="wcerah" sheetId="3" r:id="rId3"/>
    <sheet name="bcon" sheetId="4" r:id="rId4"/>
    <sheet name="bpiling" sheetId="5" r:id="rId5"/>
    <sheet name="bespile" sheetId="6" r:id="rId6"/>
    <sheet name="bconcrete" sheetId="7" r:id="rId7"/>
  </sheets>
  <externalReferences>
    <externalReference r:id="rId10"/>
  </externalReferences>
  <definedNames>
    <definedName name="_Order1" hidden="1">255</definedName>
    <definedName name="_Order2" hidden="1">255</definedName>
    <definedName name="_xlnm.Print_Area" localSheetId="3">'bcon'!$A$1:$H$42</definedName>
    <definedName name="_xlnm.Print_Area" localSheetId="6">'bconcrete'!$A$1:$H$36</definedName>
    <definedName name="_xlnm.Print_Area" localSheetId="5">'bespile'!$A$1:$H$34</definedName>
    <definedName name="_xlnm.Print_Area" localSheetId="1">'bib'!$A$1:$H$25</definedName>
    <definedName name="_xlnm.Print_Area" localSheetId="4">'bpiling'!$A$1:$H$20</definedName>
    <definedName name="_xlnm.Print_Area" localSheetId="0">'summary'!$A$1:$G$29</definedName>
    <definedName name="_xlnm.Print_Area" localSheetId="2">'wcerah'!$A$1:$H$18</definedName>
    <definedName name="Print_Area_MI">#REF!</definedName>
    <definedName name="Print_Titles_MI">'[1]sc'!#REF!</definedName>
  </definedNames>
  <calcPr fullCalcOnLoad="1"/>
</workbook>
</file>

<file path=xl/sharedStrings.xml><?xml version="1.0" encoding="utf-8"?>
<sst xmlns="http://schemas.openxmlformats.org/spreadsheetml/2006/main" count="273" uniqueCount="80">
  <si>
    <t>BESCORP INDUSTRIES BERHAD ( SPECIAL ADMINISTRATORS APPOINTED )</t>
  </si>
  <si>
    <t>( SUMMARY )</t>
  </si>
  <si>
    <t>No.</t>
  </si>
  <si>
    <t>Bank</t>
  </si>
  <si>
    <t>Principal Default (RM )</t>
  </si>
  <si>
    <t>Interest Default ( RM )</t>
  </si>
  <si>
    <t>Overdraft ( RM )</t>
  </si>
  <si>
    <t>Total ( RM )</t>
  </si>
  <si>
    <t>Bescorp Industries Berhad</t>
  </si>
  <si>
    <t>( Special Administrators Appointed )</t>
  </si>
  <si>
    <t>Waktu Cerah Sdn. Bhd.</t>
  </si>
  <si>
    <t>Bescorp Construction Sdn. Bhd</t>
  </si>
  <si>
    <t>( In Liquidation )</t>
  </si>
  <si>
    <t>Bescorp Piling Sdn. Bhd</t>
  </si>
  <si>
    <t>Bespile Sdn. Bhd.</t>
  </si>
  <si>
    <t>Bescorp Concrete Sdn. Bhd.</t>
  </si>
  <si>
    <t>Total</t>
  </si>
  <si>
    <t>Facilities</t>
  </si>
  <si>
    <t>Danaharta Managers Sdn Bhd</t>
  </si>
  <si>
    <t>Revolving Credit</t>
  </si>
  <si>
    <t>Pengurusan Danaharta</t>
  </si>
  <si>
    <t>Nasional Berhad</t>
  </si>
  <si>
    <t>Perwira Affin Bank</t>
  </si>
  <si>
    <t>Perwira Affin Merchant Bank</t>
  </si>
  <si>
    <t>WAKTU CERAH SDN. BHD.</t>
  </si>
  <si>
    <t>Total Default ( RM )</t>
  </si>
  <si>
    <t>BSN Merchant Bank Berhad</t>
  </si>
  <si>
    <t>Time Loan</t>
  </si>
  <si>
    <t>BESCORP CONSTRUCTION SDN. BHD. ( IN LIQUIDATION )</t>
  </si>
  <si>
    <t>Bank / Hire Purchase</t>
  </si>
  <si>
    <t>BANK</t>
  </si>
  <si>
    <t>Alliance Bank Berhad</t>
  </si>
  <si>
    <t>Overdraft</t>
  </si>
  <si>
    <t>( formerly Multi Purpose Bank  Berhad )</t>
  </si>
  <si>
    <t xml:space="preserve">Bumiputra Commerce Bank Berhad </t>
  </si>
  <si>
    <t>( formerly Bank of Commerce Berhad )</t>
  </si>
  <si>
    <t>Bankers Acceptance</t>
  </si>
  <si>
    <t>Hongkong Bank (Malaysia) Berhad</t>
  </si>
  <si>
    <t>Hong Leong Bank Berhad</t>
  </si>
  <si>
    <t>Southern Bank Berhad</t>
  </si>
  <si>
    <t>( formerly Ban Hin Lee Bank Berhad )</t>
  </si>
  <si>
    <t>AseamBankerss Malaysia Berhad</t>
  </si>
  <si>
    <t>United Overseas Bank (M) Berhad</t>
  </si>
  <si>
    <t>Malayan Banking Berhad</t>
  </si>
  <si>
    <t>FINANCE</t>
  </si>
  <si>
    <t>Hong Leong Finance Bhd</t>
  </si>
  <si>
    <t>Finance</t>
  </si>
  <si>
    <t>Sogelease Advance (M) Bhd</t>
  </si>
  <si>
    <t>Lease</t>
  </si>
  <si>
    <t>Mayban Finance Bhd</t>
  </si>
  <si>
    <t>BESCORP PILING SDN. BHD. ( IN LIQUIDATION )</t>
  </si>
  <si>
    <t>AmBank Berhad</t>
  </si>
  <si>
    <t>BESPILE SDN. BHD. ( IN LIQUIDATION )</t>
  </si>
  <si>
    <t>Term Loan</t>
  </si>
  <si>
    <t xml:space="preserve">Bumiputra Commerce Berhad </t>
  </si>
  <si>
    <t>EON Bank Berhad</t>
  </si>
  <si>
    <t>( formerly Oriental Bank Berhad )</t>
  </si>
  <si>
    <t>Bank Utama Berhad</t>
  </si>
  <si>
    <t>BESCORP CONCRETE SDN. BHD. ( IN LIQUIDATION )</t>
  </si>
  <si>
    <t>Arab-Malaysian Bank Berhad</t>
  </si>
  <si>
    <t>(formerly Pacific Bank Berhad )</t>
  </si>
  <si>
    <t>(formerly OBB )</t>
  </si>
  <si>
    <t>Hongkong Bank (M) Berhad</t>
  </si>
  <si>
    <t>Showa Leasing Bhd</t>
  </si>
  <si>
    <t>BANK BORROWINGS AS AT 29 FEBRUARY 2004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</si>
  <si>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</si>
  <si>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</si>
  <si>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</si>
  <si>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</si>
  <si>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</si>
  <si>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</si>
  <si>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</si>
  <si>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</si>
  <si>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</si>
  <si>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</si>
  <si>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</si>
  <si>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</si>
  <si>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31.12.2003</t>
  </si>
  <si>
    <t>payout</t>
  </si>
  <si>
    <t>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</si>
</sst>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1"/>
      <color indexed="17"/>
      <name val="Tahoma"/>
      <family val="2"/>
    </font>
    <font>
      <sz val="10"/>
      <name val="Garamond"/>
      <family val="1"/>
    </font>
    <font>
      <b/>
      <sz val="11"/>
      <color indexed="12"/>
      <name val="Tahoma"/>
      <family val="2"/>
    </font>
    <font>
      <u val="single"/>
      <sz val="11"/>
      <name val="Tahoma"/>
      <family val="2"/>
    </font>
    <font>
      <sz val="11"/>
      <color indexed="12"/>
      <name val="Tahoma"/>
      <family val="2"/>
    </font>
    <font>
      <i/>
      <sz val="11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43">
    <xf numFmtId="164" fontId="0" fillId="0" borderId="0" xfId="0" applyAlignment="1">
      <alignment/>
    </xf>
    <xf numFmtId="164" fontId="6" fillId="0" borderId="0" xfId="0" applyFont="1" applyFill="1" applyBorder="1" applyAlignment="1">
      <alignment/>
    </xf>
    <xf numFmtId="164" fontId="7" fillId="0" borderId="0" xfId="0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>
      <alignment horizontal="left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 applyProtection="1">
      <alignment horizontal="right"/>
      <protection/>
    </xf>
    <xf numFmtId="164" fontId="7" fillId="0" borderId="0" xfId="0" applyFont="1" applyFill="1" applyBorder="1" applyAlignment="1" applyProtection="1" quotePrefix="1">
      <alignment horizontal="left"/>
      <protection/>
    </xf>
    <xf numFmtId="164" fontId="6" fillId="0" borderId="2" xfId="0" applyFont="1" applyFill="1" applyBorder="1" applyAlignment="1" applyProtection="1">
      <alignment horizontal="center"/>
      <protection/>
    </xf>
    <xf numFmtId="164" fontId="6" fillId="0" borderId="2" xfId="0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/>
      <protection/>
    </xf>
    <xf numFmtId="39" fontId="6" fillId="0" borderId="0" xfId="0" applyNumberFormat="1" applyFont="1" applyFill="1" applyBorder="1" applyAlignment="1" applyProtection="1">
      <alignment/>
      <protection/>
    </xf>
    <xf numFmtId="164" fontId="6" fillId="0" borderId="0" xfId="0" applyFont="1" applyFill="1" applyBorder="1" applyAlignment="1" applyProtection="1" quotePrefix="1">
      <alignment horizontal="center"/>
      <protection/>
    </xf>
    <xf numFmtId="164" fontId="6" fillId="0" borderId="0" xfId="0" applyFont="1" applyFill="1" applyBorder="1" applyAlignment="1" quotePrefix="1">
      <alignment horizontal="center"/>
    </xf>
    <xf numFmtId="164" fontId="8" fillId="0" borderId="0" xfId="0" applyFont="1" applyAlignment="1">
      <alignment/>
    </xf>
    <xf numFmtId="164" fontId="7" fillId="0" borderId="2" xfId="0" applyFont="1" applyFill="1" applyBorder="1" applyAlignment="1">
      <alignment horizontal="left"/>
    </xf>
    <xf numFmtId="39" fontId="7" fillId="0" borderId="2" xfId="0" applyNumberFormat="1" applyFont="1" applyFill="1" applyBorder="1" applyAlignment="1" applyProtection="1">
      <alignment/>
      <protection/>
    </xf>
    <xf numFmtId="164" fontId="6" fillId="0" borderId="2" xfId="0" applyFont="1" applyFill="1" applyBorder="1" applyAlignment="1">
      <alignment/>
    </xf>
    <xf numFmtId="39" fontId="9" fillId="0" borderId="0" xfId="0" applyNumberFormat="1" applyFont="1" applyFill="1" applyBorder="1" applyAlignment="1" applyProtection="1">
      <alignment/>
      <protection/>
    </xf>
    <xf numFmtId="43" fontId="6" fillId="0" borderId="0" xfId="15" applyFont="1" applyFill="1" applyBorder="1" applyAlignment="1">
      <alignment/>
    </xf>
    <xf numFmtId="43" fontId="6" fillId="0" borderId="0" xfId="15" applyFont="1" applyFill="1" applyBorder="1" applyAlignment="1" applyProtection="1">
      <alignment horizontal="right"/>
      <protection/>
    </xf>
    <xf numFmtId="43" fontId="6" fillId="0" borderId="2" xfId="15" applyFont="1" applyFill="1" applyBorder="1" applyAlignment="1" applyProtection="1">
      <alignment horizontal="center"/>
      <protection/>
    </xf>
    <xf numFmtId="43" fontId="6" fillId="0" borderId="0" xfId="15" applyFont="1" applyFill="1" applyBorder="1" applyAlignment="1" applyProtection="1">
      <alignment/>
      <protection/>
    </xf>
    <xf numFmtId="43" fontId="7" fillId="0" borderId="2" xfId="15" applyFont="1" applyFill="1" applyBorder="1" applyAlignment="1" applyProtection="1">
      <alignment/>
      <protection/>
    </xf>
    <xf numFmtId="43" fontId="9" fillId="0" borderId="0" xfId="15" applyFont="1" applyFill="1" applyBorder="1" applyAlignment="1" applyProtection="1">
      <alignment/>
      <protection/>
    </xf>
    <xf numFmtId="43" fontId="10" fillId="0" borderId="0" xfId="15" applyFont="1" applyBorder="1" applyAlignment="1">
      <alignment/>
    </xf>
    <xf numFmtId="164" fontId="6" fillId="0" borderId="2" xfId="0" applyFont="1" applyFill="1" applyBorder="1" applyAlignment="1">
      <alignment horizontal="left"/>
    </xf>
    <xf numFmtId="39" fontId="11" fillId="0" borderId="0" xfId="0" applyNumberFormat="1" applyFont="1" applyFill="1" applyBorder="1" applyAlignment="1" applyProtection="1">
      <alignment/>
      <protection/>
    </xf>
    <xf numFmtId="43" fontId="11" fillId="0" borderId="0" xfId="15" applyFont="1" applyFill="1" applyBorder="1" applyAlignment="1" applyProtection="1">
      <alignment/>
      <protection/>
    </xf>
    <xf numFmtId="164" fontId="12" fillId="0" borderId="0" xfId="0" applyFont="1" applyFill="1" applyBorder="1" applyAlignment="1">
      <alignment horizontal="left"/>
    </xf>
    <xf numFmtId="43" fontId="11" fillId="0" borderId="0" xfId="15" applyFont="1" applyFill="1" applyBorder="1" applyAlignment="1">
      <alignment/>
    </xf>
    <xf numFmtId="43" fontId="13" fillId="0" borderId="0" xfId="15" applyFont="1" applyFill="1" applyBorder="1" applyAlignment="1">
      <alignment/>
    </xf>
    <xf numFmtId="43" fontId="13" fillId="0" borderId="0" xfId="15" applyFont="1" applyFill="1" applyBorder="1" applyAlignment="1" applyProtection="1">
      <alignment/>
      <protection/>
    </xf>
    <xf numFmtId="164" fontId="14" fillId="0" borderId="0" xfId="0" applyFont="1" applyFill="1" applyBorder="1" applyAlignment="1">
      <alignment horizontal="left"/>
    </xf>
    <xf numFmtId="164" fontId="7" fillId="0" borderId="0" xfId="0" applyFont="1" applyFill="1" applyBorder="1" applyAlignment="1" applyProtection="1">
      <alignment horizontal="center"/>
      <protection/>
    </xf>
    <xf numFmtId="164" fontId="6" fillId="0" borderId="2" xfId="0" applyFont="1" applyFill="1" applyBorder="1" applyAlignment="1">
      <alignment horizontal="center"/>
    </xf>
    <xf numFmtId="164" fontId="7" fillId="0" borderId="0" xfId="0" applyFont="1" applyFill="1" applyBorder="1" applyAlignment="1" applyProtection="1" quotePrefix="1">
      <alignment horizontal="center"/>
      <protection/>
    </xf>
    <xf numFmtId="164" fontId="14" fillId="0" borderId="0" xfId="0" applyFont="1" applyFill="1" applyBorder="1" applyAlignment="1">
      <alignment/>
    </xf>
    <xf numFmtId="43" fontId="15" fillId="0" borderId="0" xfId="15" applyFont="1" applyBorder="1" applyAlignment="1" applyProtection="1">
      <alignment horizontal="right"/>
      <protection/>
    </xf>
    <xf numFmtId="43" fontId="15" fillId="0" borderId="3" xfId="15" applyFont="1" applyBorder="1" applyAlignment="1" applyProtection="1">
      <alignment horizontal="right"/>
      <protection/>
    </xf>
    <xf numFmtId="43" fontId="7" fillId="0" borderId="0" xfId="15" applyFont="1" applyFill="1" applyBorder="1" applyAlignment="1">
      <alignment/>
    </xf>
    <xf numFmtId="43" fontId="6" fillId="0" borderId="0" xfId="15" applyFont="1" applyFill="1" applyBorder="1" applyAlignment="1">
      <alignment horizontal="center"/>
    </xf>
    <xf numFmtId="43" fontId="6" fillId="0" borderId="3" xfId="15" applyFont="1" applyFill="1" applyBorder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CN\account\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1"/>
  <sheetViews>
    <sheetView tabSelected="1" zoomScale="60" zoomScaleNormal="60" workbookViewId="0" topLeftCell="A1">
      <selection activeCell="J17" sqref="J17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7.77734375" style="3" customWidth="1"/>
    <col min="4" max="5" width="20.6640625" style="1" customWidth="1"/>
    <col min="6" max="6" width="20.6640625" style="19" customWidth="1"/>
    <col min="7" max="7" width="20.6640625" style="1" customWidth="1"/>
    <col min="8" max="8" width="4.77734375" style="1" customWidth="1"/>
    <col min="9" max="16384" width="10.77734375" style="1" customWidth="1"/>
  </cols>
  <sheetData>
    <row r="1" ht="18" customHeight="1">
      <c r="B1" s="2" t="s">
        <v>0</v>
      </c>
    </row>
    <row r="2" spans="2:7" ht="18" customHeight="1">
      <c r="B2" s="2" t="s">
        <v>64</v>
      </c>
      <c r="D2" s="5"/>
      <c r="E2" s="5"/>
      <c r="F2" s="20"/>
      <c r="G2" s="5"/>
    </row>
    <row r="3" spans="2:7" ht="18" customHeight="1">
      <c r="B3" s="2" t="s">
        <v>1</v>
      </c>
      <c r="D3" s="5"/>
      <c r="E3" s="5"/>
      <c r="F3" s="20"/>
      <c r="G3" s="5"/>
    </row>
    <row r="5" spans="2:7" ht="18" customHeight="1">
      <c r="B5" s="7" t="s">
        <v>2</v>
      </c>
      <c r="C5" s="8" t="s">
        <v>3</v>
      </c>
      <c r="D5" s="7" t="s">
        <v>4</v>
      </c>
      <c r="E5" s="7" t="s">
        <v>5</v>
      </c>
      <c r="F5" s="21" t="s">
        <v>6</v>
      </c>
      <c r="G5" s="7" t="s">
        <v>7</v>
      </c>
    </row>
    <row r="6" ht="18" customHeight="1">
      <c r="B6" s="4"/>
    </row>
    <row r="7" ht="18" customHeight="1">
      <c r="B7" s="4"/>
    </row>
    <row r="8" spans="2:7" ht="18" customHeight="1">
      <c r="B8" s="9">
        <v>1</v>
      </c>
      <c r="C8" s="3" t="s">
        <v>8</v>
      </c>
      <c r="D8" s="11">
        <f>+bib!E24</f>
        <v>32220139.42</v>
      </c>
      <c r="E8" s="11">
        <f>+bib!F24</f>
        <v>27455441.049999993</v>
      </c>
      <c r="F8" s="22">
        <f>+bib!G24</f>
        <v>0</v>
      </c>
      <c r="G8" s="11">
        <f>SUM(D8:F8)</f>
        <v>59675580.47</v>
      </c>
    </row>
    <row r="9" spans="2:3" ht="18" customHeight="1">
      <c r="B9" s="4"/>
      <c r="C9" s="3" t="s">
        <v>9</v>
      </c>
    </row>
    <row r="10" ht="18" customHeight="1">
      <c r="B10" s="4"/>
    </row>
    <row r="11" spans="2:7" ht="18" customHeight="1">
      <c r="B11" s="4">
        <v>2</v>
      </c>
      <c r="C11" s="10" t="s">
        <v>10</v>
      </c>
      <c r="D11" s="11">
        <f>+wcerah!E17</f>
        <v>16800000</v>
      </c>
      <c r="E11" s="11">
        <f>+wcerah!F17</f>
        <v>13249256.73</v>
      </c>
      <c r="F11" s="22">
        <f>+wcerah!G17</f>
        <v>0</v>
      </c>
      <c r="G11" s="11">
        <f>SUM(D11:F11)</f>
        <v>30049256.73</v>
      </c>
    </row>
    <row r="12" spans="2:7" ht="18" customHeight="1">
      <c r="B12" s="9"/>
      <c r="D12" s="11"/>
      <c r="E12" s="11"/>
      <c r="F12" s="22"/>
      <c r="G12" s="11"/>
    </row>
    <row r="13" spans="2:7" ht="18" customHeight="1">
      <c r="B13" s="9"/>
      <c r="C13" s="10"/>
      <c r="D13" s="11"/>
      <c r="E13" s="11"/>
      <c r="F13" s="22"/>
      <c r="G13" s="11"/>
    </row>
    <row r="14" spans="2:7" ht="18" customHeight="1">
      <c r="B14" s="4">
        <v>3</v>
      </c>
      <c r="C14" s="3" t="s">
        <v>11</v>
      </c>
      <c r="D14" s="11">
        <f>+bcon!E41</f>
        <v>11478971.1</v>
      </c>
      <c r="E14" s="11">
        <f>+bcon!F41</f>
        <v>8754097.09</v>
      </c>
      <c r="F14" s="22">
        <f>+bcon!G41</f>
        <v>18622605.439999998</v>
      </c>
      <c r="G14" s="11">
        <f>SUM(D14:F14)</f>
        <v>38855673.629999995</v>
      </c>
    </row>
    <row r="15" spans="2:7" ht="18" customHeight="1">
      <c r="B15" s="9"/>
      <c r="C15" s="3" t="s">
        <v>12</v>
      </c>
      <c r="D15" s="11"/>
      <c r="E15" s="11"/>
      <c r="F15" s="22"/>
      <c r="G15" s="11"/>
    </row>
    <row r="16" spans="2:7" ht="18" customHeight="1">
      <c r="B16" s="9"/>
      <c r="C16" s="10"/>
      <c r="D16" s="11"/>
      <c r="E16" s="11"/>
      <c r="F16" s="22"/>
      <c r="G16" s="11"/>
    </row>
    <row r="17" spans="2:7" ht="18" customHeight="1">
      <c r="B17" s="4">
        <v>4</v>
      </c>
      <c r="C17" s="3" t="s">
        <v>13</v>
      </c>
      <c r="D17" s="11">
        <f>+bpiling!E19</f>
        <v>2751000</v>
      </c>
      <c r="E17" s="11">
        <f>+bpiling!F19</f>
        <v>1932259.3900000001</v>
      </c>
      <c r="F17" s="22">
        <f>+bpiling!G19</f>
        <v>19770815.53</v>
      </c>
      <c r="G17" s="11">
        <f>SUM(D17:F17)</f>
        <v>24454074.92</v>
      </c>
    </row>
    <row r="18" spans="2:7" ht="18" customHeight="1">
      <c r="B18" s="12"/>
      <c r="C18" s="3" t="s">
        <v>12</v>
      </c>
      <c r="D18" s="11"/>
      <c r="E18" s="11"/>
      <c r="F18" s="22"/>
      <c r="G18" s="11"/>
    </row>
    <row r="19" spans="2:7" ht="18" customHeight="1">
      <c r="B19" s="12"/>
      <c r="C19" s="10"/>
      <c r="D19" s="11"/>
      <c r="E19" s="11"/>
      <c r="F19" s="22"/>
      <c r="G19" s="11"/>
    </row>
    <row r="20" spans="2:7" ht="18" customHeight="1">
      <c r="B20" s="13">
        <v>5</v>
      </c>
      <c r="C20" s="3" t="s">
        <v>14</v>
      </c>
      <c r="D20" s="11">
        <f>+bespile!E33</f>
        <v>18650000</v>
      </c>
      <c r="E20" s="11">
        <f>+bespile!F33</f>
        <v>12480074.299999999</v>
      </c>
      <c r="F20" s="22">
        <f>+bespile!G33</f>
        <v>19967488.07</v>
      </c>
      <c r="G20" s="11">
        <f>SUM(D20:F20)</f>
        <v>51097562.37</v>
      </c>
    </row>
    <row r="21" spans="2:7" ht="18" customHeight="1">
      <c r="B21" s="14"/>
      <c r="C21" s="3" t="s">
        <v>12</v>
      </c>
      <c r="D21" s="11"/>
      <c r="E21" s="11"/>
      <c r="F21" s="22"/>
      <c r="G21" s="11"/>
    </row>
    <row r="22" spans="2:7" ht="18" customHeight="1">
      <c r="B22" s="13"/>
      <c r="D22" s="11"/>
      <c r="E22" s="11"/>
      <c r="F22" s="22"/>
      <c r="G22" s="11"/>
    </row>
    <row r="23" spans="2:7" ht="18" customHeight="1">
      <c r="B23" s="13">
        <v>6</v>
      </c>
      <c r="C23" s="3" t="s">
        <v>15</v>
      </c>
      <c r="D23" s="11">
        <f>+bconcrete!E35</f>
        <v>9100521.799999999</v>
      </c>
      <c r="E23" s="11">
        <f>+bconcrete!F35</f>
        <v>7035732.75</v>
      </c>
      <c r="F23" s="22">
        <f>+bconcrete!G35</f>
        <v>6007503.57</v>
      </c>
      <c r="G23" s="11">
        <f>SUM(D23:F23)</f>
        <v>22143758.119999997</v>
      </c>
    </row>
    <row r="24" spans="2:7" ht="18" customHeight="1">
      <c r="B24" s="13"/>
      <c r="C24" s="3" t="s">
        <v>12</v>
      </c>
      <c r="D24" s="11"/>
      <c r="E24" s="11"/>
      <c r="F24" s="22"/>
      <c r="G24" s="11"/>
    </row>
    <row r="25" spans="2:7" ht="18" customHeight="1">
      <c r="B25" s="13"/>
      <c r="D25" s="11"/>
      <c r="E25" s="11"/>
      <c r="F25" s="22"/>
      <c r="G25" s="11"/>
    </row>
    <row r="26" spans="2:7" ht="18" customHeight="1">
      <c r="B26" s="13"/>
      <c r="D26" s="11"/>
      <c r="E26" s="11"/>
      <c r="F26" s="22"/>
      <c r="G26" s="11"/>
    </row>
    <row r="27" spans="3:7" ht="18" customHeight="1">
      <c r="C27" s="10"/>
      <c r="D27" s="11"/>
      <c r="E27" s="11"/>
      <c r="F27" s="22"/>
      <c r="G27" s="11"/>
    </row>
    <row r="28" spans="2:7" ht="18" customHeight="1">
      <c r="B28" s="17"/>
      <c r="C28" s="15" t="s">
        <v>16</v>
      </c>
      <c r="D28" s="16">
        <f>SUM(D6:D27)</f>
        <v>91000632.32000001</v>
      </c>
      <c r="E28" s="16">
        <f>SUM(E6:E27)</f>
        <v>70906861.30999999</v>
      </c>
      <c r="F28" s="23">
        <f>SUM(F6:F27)</f>
        <v>64368412.61</v>
      </c>
      <c r="G28" s="16">
        <f>SUM(G6:G27)</f>
        <v>226275906.24</v>
      </c>
    </row>
    <row r="29" spans="4:7" ht="18" customHeight="1">
      <c r="D29" s="11"/>
      <c r="E29" s="11"/>
      <c r="F29" s="22"/>
      <c r="G29" s="11"/>
    </row>
    <row r="30" spans="4:7" ht="18" customHeight="1">
      <c r="D30" s="18"/>
      <c r="E30" s="18"/>
      <c r="F30" s="24"/>
      <c r="G30" s="28">
        <f>SUM(D28:F28)</f>
        <v>226275906.24</v>
      </c>
    </row>
    <row r="31" spans="4:7" ht="18" customHeight="1">
      <c r="D31" s="11"/>
      <c r="E31" s="11"/>
      <c r="F31" s="22"/>
      <c r="G31" s="32">
        <f>+G28-G30</f>
        <v>0</v>
      </c>
    </row>
    <row r="32" spans="4:7" ht="18" customHeight="1">
      <c r="D32" s="11"/>
      <c r="E32" s="11"/>
      <c r="F32" s="22"/>
      <c r="G32" s="27"/>
    </row>
    <row r="33" spans="4:7" ht="18" customHeight="1">
      <c r="D33" s="11"/>
      <c r="E33" s="11"/>
      <c r="F33" s="22"/>
      <c r="G33" s="11"/>
    </row>
    <row r="34" spans="4:7" ht="18" customHeight="1">
      <c r="D34" s="11"/>
      <c r="E34" s="11"/>
      <c r="F34" s="22"/>
      <c r="G34" s="11"/>
    </row>
    <row r="35" spans="4:7" ht="18" customHeight="1">
      <c r="D35" s="11"/>
      <c r="E35" s="11"/>
      <c r="F35" s="22"/>
      <c r="G35" s="11"/>
    </row>
    <row r="36" spans="4:7" ht="18" customHeight="1">
      <c r="D36" s="11"/>
      <c r="E36" s="11"/>
      <c r="F36" s="22"/>
      <c r="G36" s="11"/>
    </row>
    <row r="37" spans="4:7" ht="18" customHeight="1">
      <c r="D37" s="11"/>
      <c r="E37" s="11"/>
      <c r="F37" s="22"/>
      <c r="G37" s="11"/>
    </row>
    <row r="38" spans="4:7" ht="18" customHeight="1">
      <c r="D38" s="11"/>
      <c r="E38" s="11"/>
      <c r="F38" s="22"/>
      <c r="G38" s="11"/>
    </row>
    <row r="39" spans="4:7" ht="18" customHeight="1">
      <c r="D39" s="11"/>
      <c r="E39" s="11"/>
      <c r="F39" s="22"/>
      <c r="G39" s="11"/>
    </row>
    <row r="40" spans="4:7" ht="18" customHeight="1">
      <c r="D40" s="11"/>
      <c r="E40" s="11"/>
      <c r="F40" s="22"/>
      <c r="G40" s="11"/>
    </row>
    <row r="41" spans="4:7" ht="18" customHeight="1">
      <c r="D41" s="11"/>
      <c r="E41" s="11"/>
      <c r="F41" s="22"/>
      <c r="G41" s="11"/>
    </row>
  </sheetData>
  <printOptions horizontalCentered="1"/>
  <pageMargins left="0.5" right="0.5" top="0.95" bottom="1" header="0" footer="0.5"/>
  <pageSetup horizontalDpi="180" verticalDpi="180" orientation="landscape" paperSize="9" scale="70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W35"/>
  <sheetViews>
    <sheetView zoomScale="60" zoomScaleNormal="60" workbookViewId="0" topLeftCell="H1">
      <selection activeCell="J4" sqref="J3:J4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5.3359375" style="3" customWidth="1"/>
    <col min="4" max="4" width="14.88671875" style="4" customWidth="1"/>
    <col min="5" max="6" width="20.6640625" style="1" customWidth="1"/>
    <col min="7" max="7" width="20.6640625" style="19" customWidth="1"/>
    <col min="8" max="8" width="20.6640625" style="1" customWidth="1"/>
    <col min="9" max="9" width="7.6640625" style="1" customWidth="1"/>
    <col min="10" max="12" width="14.6640625" style="1" customWidth="1"/>
    <col min="13" max="22" width="14.6640625" style="1" hidden="1" customWidth="1"/>
    <col min="23" max="23" width="14.6640625" style="1" customWidth="1"/>
    <col min="24" max="16384" width="10.77734375" style="1" customWidth="1"/>
  </cols>
  <sheetData>
    <row r="1" spans="2:4" ht="18" customHeight="1">
      <c r="B1" s="2" t="s">
        <v>0</v>
      </c>
      <c r="D1" s="34"/>
    </row>
    <row r="2" spans="2:8" ht="18" customHeight="1">
      <c r="B2" s="2" t="str">
        <f>+summary!B2</f>
        <v>BANK BORROWINGS AS AT 29 FEBRUARY 2004</v>
      </c>
      <c r="D2" s="34"/>
      <c r="E2" s="5"/>
      <c r="F2" s="5"/>
      <c r="G2" s="20"/>
      <c r="H2" s="5"/>
    </row>
    <row r="3" spans="2:8" ht="18" customHeight="1">
      <c r="B3" s="6"/>
      <c r="D3" s="36"/>
      <c r="E3" s="5"/>
      <c r="F3" s="5"/>
      <c r="G3" s="20"/>
      <c r="H3" s="5"/>
    </row>
    <row r="5" spans="2:23" ht="18" customHeight="1">
      <c r="B5" s="7" t="s">
        <v>2</v>
      </c>
      <c r="C5" s="8" t="s">
        <v>3</v>
      </c>
      <c r="D5" s="7" t="s">
        <v>17</v>
      </c>
      <c r="E5" s="7" t="s">
        <v>4</v>
      </c>
      <c r="F5" s="7" t="s">
        <v>5</v>
      </c>
      <c r="G5" s="21" t="s">
        <v>6</v>
      </c>
      <c r="H5" s="7" t="s">
        <v>7</v>
      </c>
      <c r="I5" s="10"/>
      <c r="J5" s="41" t="s">
        <v>77</v>
      </c>
      <c r="K5" s="41" t="s">
        <v>65</v>
      </c>
      <c r="L5" s="41" t="s">
        <v>66</v>
      </c>
      <c r="M5" s="41" t="s">
        <v>67</v>
      </c>
      <c r="N5" s="41" t="s">
        <v>68</v>
      </c>
      <c r="O5" s="41" t="s">
        <v>69</v>
      </c>
      <c r="P5" s="41" t="s">
        <v>70</v>
      </c>
      <c r="Q5" s="41" t="s">
        <v>71</v>
      </c>
      <c r="R5" s="41" t="s">
        <v>72</v>
      </c>
      <c r="S5" s="41" t="s">
        <v>73</v>
      </c>
      <c r="T5" s="41" t="s">
        <v>74</v>
      </c>
      <c r="U5" s="41" t="s">
        <v>75</v>
      </c>
      <c r="V5" s="41" t="s">
        <v>76</v>
      </c>
      <c r="W5" s="41" t="s">
        <v>16</v>
      </c>
    </row>
    <row r="6" spans="2:23" ht="18" customHeight="1">
      <c r="B6" s="4"/>
      <c r="J6" s="19"/>
      <c r="K6" s="38"/>
      <c r="L6" s="3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8" customHeight="1">
      <c r="B7" s="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8" customHeight="1">
      <c r="B8" s="9">
        <v>1</v>
      </c>
      <c r="C8" s="3" t="s">
        <v>18</v>
      </c>
      <c r="D8" s="9" t="s">
        <v>19</v>
      </c>
      <c r="E8" s="11">
        <v>4000000</v>
      </c>
      <c r="F8" s="11">
        <f>+W8-E8</f>
        <v>3529971.88</v>
      </c>
      <c r="G8" s="22">
        <v>0</v>
      </c>
      <c r="H8" s="11">
        <f>SUM(E8:G8)</f>
        <v>7529971.88</v>
      </c>
      <c r="I8" s="10"/>
      <c r="J8" s="22">
        <v>7413374.13</v>
      </c>
      <c r="K8" s="38">
        <f>ROUND(SUM($J8:J8)*9.4%/12,2)</f>
        <v>58071.43</v>
      </c>
      <c r="L8" s="38">
        <f>ROUND(SUM($J8:K8)*9.4%/12,2)</f>
        <v>58526.32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f>SUM(J8:V8)</f>
        <v>7529971.88</v>
      </c>
    </row>
    <row r="9" spans="2:23" ht="18" customHeight="1">
      <c r="B9" s="4"/>
      <c r="J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2:10" ht="18" customHeight="1">
      <c r="B10" s="4"/>
      <c r="C10" s="10"/>
      <c r="J10" s="19"/>
    </row>
    <row r="11" spans="2:10" ht="18" customHeight="1">
      <c r="B11" s="4"/>
      <c r="J11" s="19"/>
    </row>
    <row r="12" spans="2:23" ht="18" customHeight="1">
      <c r="B12" s="4">
        <v>2</v>
      </c>
      <c r="C12" s="3" t="s">
        <v>20</v>
      </c>
      <c r="D12" s="9" t="s">
        <v>19</v>
      </c>
      <c r="E12" s="11">
        <f>6000000+5000000+7000000+5000000</f>
        <v>23000000</v>
      </c>
      <c r="F12" s="11">
        <f>+W12-E12</f>
        <v>20886654.089999996</v>
      </c>
      <c r="G12" s="22">
        <v>0</v>
      </c>
      <c r="H12" s="11">
        <f>SUM(E12:G12)</f>
        <v>43886654.089999996</v>
      </c>
      <c r="I12" s="10"/>
      <c r="J12" s="19">
        <f>11253489.77+9311256.41+13036527.85+9605817.72</f>
        <v>43207091.75</v>
      </c>
      <c r="K12" s="38">
        <f>ROUND(SUM($J12:J12)*9.4%/12,2)</f>
        <v>338455.55</v>
      </c>
      <c r="L12" s="38">
        <f>ROUND(SUM($J12:K12)*9.4%/12,2)</f>
        <v>341106.79</v>
      </c>
      <c r="W12" s="19">
        <f>SUM(J12:V12)</f>
        <v>43886654.089999996</v>
      </c>
    </row>
    <row r="13" spans="2:10" ht="18" customHeight="1">
      <c r="B13" s="9"/>
      <c r="C13" s="3" t="s">
        <v>21</v>
      </c>
      <c r="D13" s="9"/>
      <c r="E13" s="11"/>
      <c r="F13" s="11"/>
      <c r="G13" s="22"/>
      <c r="H13" s="11"/>
      <c r="I13" s="10"/>
      <c r="J13" s="19"/>
    </row>
    <row r="14" spans="2:10" ht="18" customHeight="1">
      <c r="B14" s="9"/>
      <c r="C14" s="10"/>
      <c r="D14" s="9"/>
      <c r="E14" s="11"/>
      <c r="F14" s="11"/>
      <c r="G14" s="22"/>
      <c r="H14" s="11"/>
      <c r="I14" s="10"/>
      <c r="J14" s="19"/>
    </row>
    <row r="15" spans="2:10" ht="18" customHeight="1">
      <c r="B15" s="9"/>
      <c r="C15" s="10"/>
      <c r="D15" s="9"/>
      <c r="E15" s="11"/>
      <c r="F15" s="11"/>
      <c r="G15" s="22"/>
      <c r="H15" s="11"/>
      <c r="I15" s="10"/>
      <c r="J15" s="19"/>
    </row>
    <row r="16" spans="2:23" ht="18" customHeight="1">
      <c r="B16" s="4">
        <v>3</v>
      </c>
      <c r="C16" s="10" t="s">
        <v>22</v>
      </c>
      <c r="D16" s="9" t="s">
        <v>19</v>
      </c>
      <c r="E16" s="11">
        <v>3000000</v>
      </c>
      <c r="F16" s="11">
        <f>+W16-E16</f>
        <v>2532146.88</v>
      </c>
      <c r="G16" s="22">
        <v>0</v>
      </c>
      <c r="H16" s="11">
        <f>SUM(E16:G16)</f>
        <v>5532146.88</v>
      </c>
      <c r="J16" s="19">
        <v>5446484.42</v>
      </c>
      <c r="K16" s="38">
        <f>ROUND(SUM($J16:J16)*9.4%/12,2)</f>
        <v>42664.13</v>
      </c>
      <c r="L16" s="38">
        <f>ROUND(SUM($J16:K16)*9.4%/12,2)</f>
        <v>42998.33</v>
      </c>
      <c r="W16" s="19">
        <f>SUM(J16:V16)</f>
        <v>5532146.88</v>
      </c>
    </row>
    <row r="17" spans="2:23" ht="18" customHeight="1">
      <c r="B17" s="4"/>
      <c r="C17" s="10"/>
      <c r="D17" s="9"/>
      <c r="E17" s="11"/>
      <c r="F17" s="11"/>
      <c r="G17" s="22"/>
      <c r="H17" s="11"/>
      <c r="J17" s="19"/>
      <c r="W17" s="19"/>
    </row>
    <row r="18" spans="2:10" ht="18" customHeight="1">
      <c r="B18" s="12"/>
      <c r="C18" s="10"/>
      <c r="D18" s="12"/>
      <c r="E18" s="11"/>
      <c r="F18" s="11"/>
      <c r="G18" s="22"/>
      <c r="H18" s="11"/>
      <c r="J18" s="19"/>
    </row>
    <row r="19" spans="2:10" ht="18" customHeight="1">
      <c r="B19" s="12"/>
      <c r="C19" s="10"/>
      <c r="D19" s="12"/>
      <c r="E19" s="11"/>
      <c r="F19" s="11"/>
      <c r="G19" s="22"/>
      <c r="H19" s="11"/>
      <c r="I19" s="10"/>
      <c r="J19" s="19"/>
    </row>
    <row r="20" spans="2:23" ht="18" customHeight="1">
      <c r="B20" s="13">
        <v>6</v>
      </c>
      <c r="C20" s="3" t="s">
        <v>23</v>
      </c>
      <c r="D20" s="4" t="s">
        <v>19</v>
      </c>
      <c r="E20" s="11">
        <v>2220139.42</v>
      </c>
      <c r="F20" s="11">
        <f>+W20-E20</f>
        <v>506668.20000000065</v>
      </c>
      <c r="G20" s="22">
        <v>0</v>
      </c>
      <c r="H20" s="11">
        <f>SUM(E20:G20)</f>
        <v>2726807.6200000006</v>
      </c>
      <c r="I20" s="10"/>
      <c r="J20" s="19">
        <v>2684584.41</v>
      </c>
      <c r="K20" s="38">
        <f>ROUND(SUM($J20:J20)*9.4%/12,2)</f>
        <v>21029.24</v>
      </c>
      <c r="L20" s="38">
        <f>ROUND(SUM($J20:K20)*9.4%/12,2)</f>
        <v>21193.97</v>
      </c>
      <c r="W20" s="19">
        <f>SUM(J20:V20)</f>
        <v>2726807.6200000006</v>
      </c>
    </row>
    <row r="21" spans="2:10" ht="18" customHeight="1">
      <c r="B21" s="13"/>
      <c r="E21" s="11"/>
      <c r="F21" s="11"/>
      <c r="G21" s="22"/>
      <c r="H21" s="11"/>
      <c r="J21" s="19"/>
    </row>
    <row r="22" spans="5:10" ht="18" customHeight="1">
      <c r="E22" s="11"/>
      <c r="F22" s="11"/>
      <c r="G22" s="22"/>
      <c r="H22" s="11"/>
      <c r="J22" s="19"/>
    </row>
    <row r="23" spans="3:10" ht="18" customHeight="1">
      <c r="C23" s="10"/>
      <c r="E23" s="11"/>
      <c r="F23" s="11"/>
      <c r="G23" s="22"/>
      <c r="H23" s="11"/>
      <c r="J23" s="19"/>
    </row>
    <row r="24" spans="2:23" ht="18" customHeight="1">
      <c r="B24" s="17"/>
      <c r="C24" s="15" t="s">
        <v>16</v>
      </c>
      <c r="D24" s="35"/>
      <c r="E24" s="16">
        <f>SUM(E6:E23)</f>
        <v>32220139.42</v>
      </c>
      <c r="F24" s="16">
        <f>SUM(F6:F23)</f>
        <v>27455441.049999993</v>
      </c>
      <c r="G24" s="23">
        <f>SUM(G6:G23)</f>
        <v>0</v>
      </c>
      <c r="H24" s="16">
        <f>SUM(H6:H23)</f>
        <v>59675580.47</v>
      </c>
      <c r="I24" s="9"/>
      <c r="J24" s="16">
        <f>SUM(J6:J23)</f>
        <v>58751534.71000001</v>
      </c>
      <c r="K24" s="16">
        <f>SUM(K6:K23)</f>
        <v>460220.35</v>
      </c>
      <c r="L24" s="16">
        <f>SUM(L6:L23)</f>
        <v>463825.41000000003</v>
      </c>
      <c r="W24" s="16">
        <f>SUM(W6:W23)</f>
        <v>59675580.47</v>
      </c>
    </row>
    <row r="25" spans="5:10" ht="18" customHeight="1">
      <c r="E25" s="11"/>
      <c r="F25" s="11"/>
      <c r="G25" s="22"/>
      <c r="H25" s="11"/>
      <c r="J25" s="19"/>
    </row>
    <row r="26" spans="5:10" ht="18" customHeight="1">
      <c r="E26" s="11"/>
      <c r="F26" s="11"/>
      <c r="G26" s="22"/>
      <c r="H26" s="27">
        <f>SUM(E24:G24)</f>
        <v>59675580.47</v>
      </c>
      <c r="J26" s="19"/>
    </row>
    <row r="27" spans="5:10" ht="18" customHeight="1">
      <c r="E27" s="11"/>
      <c r="F27" s="11"/>
      <c r="G27" s="22"/>
      <c r="H27" s="32">
        <f>+H24-H26</f>
        <v>0</v>
      </c>
      <c r="J27" s="19"/>
    </row>
    <row r="28" spans="5:10" ht="18" customHeight="1">
      <c r="E28" s="11"/>
      <c r="F28" s="11"/>
      <c r="G28" s="22"/>
      <c r="H28" s="11"/>
      <c r="J28" s="19"/>
    </row>
    <row r="29" spans="5:8" ht="18" customHeight="1">
      <c r="E29" s="11"/>
      <c r="F29" s="11"/>
      <c r="G29" s="22"/>
      <c r="H29" s="11"/>
    </row>
    <row r="30" spans="5:8" ht="18" customHeight="1">
      <c r="E30" s="11"/>
      <c r="F30" s="11"/>
      <c r="G30" s="22"/>
      <c r="H30" s="11"/>
    </row>
    <row r="31" spans="5:8" ht="18" customHeight="1">
      <c r="E31" s="11"/>
      <c r="F31" s="11"/>
      <c r="G31" s="22"/>
      <c r="H31" s="11"/>
    </row>
    <row r="32" spans="5:8" ht="18" customHeight="1">
      <c r="E32" s="11"/>
      <c r="F32" s="11"/>
      <c r="G32" s="22"/>
      <c r="H32" s="11"/>
    </row>
    <row r="33" spans="5:8" ht="18" customHeight="1">
      <c r="E33" s="11"/>
      <c r="F33" s="11"/>
      <c r="G33" s="22"/>
      <c r="H33" s="11"/>
    </row>
    <row r="34" spans="5:8" ht="18" customHeight="1">
      <c r="E34" s="11"/>
      <c r="F34" s="11"/>
      <c r="G34" s="22"/>
      <c r="H34" s="11"/>
    </row>
    <row r="35" spans="5:8" ht="18" customHeight="1">
      <c r="E35" s="11"/>
      <c r="F35" s="11"/>
      <c r="G35" s="22"/>
      <c r="H35" s="11"/>
    </row>
  </sheetData>
  <printOptions horizontalCentered="1"/>
  <pageMargins left="0.5" right="0.5" top="0.95" bottom="0.3" header="0" footer="0.2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0"/>
  <sheetViews>
    <sheetView zoomScale="60" zoomScaleNormal="60" workbookViewId="0" topLeftCell="H2">
      <selection activeCell="J4" sqref="J3:J4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5.3359375" style="3" customWidth="1"/>
    <col min="4" max="4" width="16.10546875" style="4" customWidth="1"/>
    <col min="5" max="6" width="20.6640625" style="1" customWidth="1"/>
    <col min="7" max="7" width="20.6640625" style="19" customWidth="1"/>
    <col min="8" max="8" width="20.6640625" style="1" customWidth="1"/>
    <col min="9" max="9" width="7.6640625" style="1" customWidth="1"/>
    <col min="10" max="12" width="14.6640625" style="1" customWidth="1"/>
    <col min="13" max="22" width="14.6640625" style="1" hidden="1" customWidth="1"/>
    <col min="23" max="23" width="14.6640625" style="1" customWidth="1"/>
    <col min="24" max="16384" width="10.77734375" style="1" customWidth="1"/>
  </cols>
  <sheetData>
    <row r="1" spans="2:4" ht="18" customHeight="1">
      <c r="B1" s="2" t="s">
        <v>24</v>
      </c>
      <c r="D1" s="34"/>
    </row>
    <row r="2" spans="2:8" ht="18" customHeight="1">
      <c r="B2" s="2" t="str">
        <f>+bib!B2</f>
        <v>BANK BORROWINGS AS AT 29 FEBRUARY 2004</v>
      </c>
      <c r="D2" s="34"/>
      <c r="E2" s="5"/>
      <c r="F2" s="5"/>
      <c r="G2" s="20"/>
      <c r="H2" s="5"/>
    </row>
    <row r="3" spans="2:8" ht="18" customHeight="1">
      <c r="B3" s="6"/>
      <c r="D3" s="36"/>
      <c r="E3" s="5"/>
      <c r="F3" s="5"/>
      <c r="G3" s="20"/>
      <c r="H3" s="5"/>
    </row>
    <row r="5" spans="2:23" ht="18" customHeight="1">
      <c r="B5" s="7" t="s">
        <v>2</v>
      </c>
      <c r="C5" s="8" t="s">
        <v>3</v>
      </c>
      <c r="D5" s="7" t="s">
        <v>17</v>
      </c>
      <c r="E5" s="7" t="s">
        <v>4</v>
      </c>
      <c r="F5" s="7" t="s">
        <v>5</v>
      </c>
      <c r="G5" s="21" t="s">
        <v>6</v>
      </c>
      <c r="H5" s="7" t="s">
        <v>25</v>
      </c>
      <c r="J5" s="41" t="s">
        <v>77</v>
      </c>
      <c r="K5" s="41" t="s">
        <v>65</v>
      </c>
      <c r="L5" s="41" t="s">
        <v>66</v>
      </c>
      <c r="M5" s="41" t="s">
        <v>67</v>
      </c>
      <c r="N5" s="41" t="s">
        <v>68</v>
      </c>
      <c r="O5" s="41" t="s">
        <v>69</v>
      </c>
      <c r="P5" s="41" t="s">
        <v>70</v>
      </c>
      <c r="Q5" s="41" t="s">
        <v>71</v>
      </c>
      <c r="R5" s="41" t="s">
        <v>72</v>
      </c>
      <c r="S5" s="41" t="s">
        <v>73</v>
      </c>
      <c r="T5" s="41" t="s">
        <v>74</v>
      </c>
      <c r="U5" s="41" t="s">
        <v>75</v>
      </c>
      <c r="V5" s="41" t="s">
        <v>76</v>
      </c>
      <c r="W5" s="41" t="s">
        <v>16</v>
      </c>
    </row>
    <row r="6" spans="2:23" ht="18" customHeight="1">
      <c r="B6" s="4"/>
      <c r="J6" s="19"/>
      <c r="K6" s="38"/>
      <c r="L6" s="3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8" customHeight="1">
      <c r="B7" s="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8" customHeight="1">
      <c r="B8" s="4">
        <v>1</v>
      </c>
      <c r="C8" s="3" t="s">
        <v>20</v>
      </c>
      <c r="D8" s="9" t="s">
        <v>19</v>
      </c>
      <c r="E8" s="11">
        <v>13800000</v>
      </c>
      <c r="F8" s="11">
        <f>+W8-E8</f>
        <v>10809080.530000001</v>
      </c>
      <c r="G8" s="22">
        <v>0</v>
      </c>
      <c r="H8" s="11">
        <f>SUM(E8:G8)</f>
        <v>24609080.53</v>
      </c>
      <c r="J8" s="22">
        <f>15460600.61+8807536.86</f>
        <v>24268137.47</v>
      </c>
      <c r="K8" s="38">
        <f>ROUND(SUM($J8:J8)*8.4%/12,2)</f>
        <v>169876.96</v>
      </c>
      <c r="L8" s="38">
        <f>ROUND(SUM($J8:K8)*8.4%/12,2)</f>
        <v>171066.1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f>SUM(J8:V8)</f>
        <v>24609080.53</v>
      </c>
    </row>
    <row r="9" spans="2:23" ht="18" customHeight="1">
      <c r="B9" s="9"/>
      <c r="C9" s="3" t="s">
        <v>21</v>
      </c>
      <c r="D9" s="9"/>
      <c r="E9" s="11"/>
      <c r="F9" s="11"/>
      <c r="G9" s="22"/>
      <c r="H9" s="11"/>
      <c r="J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2:10" ht="18" customHeight="1">
      <c r="B10" s="9"/>
      <c r="C10" s="10"/>
      <c r="D10" s="9"/>
      <c r="E10" s="11"/>
      <c r="F10" s="11"/>
      <c r="G10" s="22"/>
      <c r="H10" s="11"/>
      <c r="J10" s="19"/>
    </row>
    <row r="11" spans="2:10" ht="18" customHeight="1">
      <c r="B11" s="9"/>
      <c r="C11" s="10"/>
      <c r="D11" s="9"/>
      <c r="E11" s="11"/>
      <c r="F11" s="11"/>
      <c r="G11" s="22"/>
      <c r="H11" s="11"/>
      <c r="J11" s="19"/>
    </row>
    <row r="12" spans="2:10" ht="18" customHeight="1">
      <c r="B12" s="9"/>
      <c r="C12" s="10"/>
      <c r="D12" s="9"/>
      <c r="E12" s="11"/>
      <c r="F12" s="11"/>
      <c r="G12" s="22"/>
      <c r="H12" s="11"/>
      <c r="J12" s="19"/>
    </row>
    <row r="13" spans="2:23" ht="18" customHeight="1">
      <c r="B13" s="4">
        <v>2</v>
      </c>
      <c r="C13" s="10" t="s">
        <v>26</v>
      </c>
      <c r="D13" s="9" t="s">
        <v>27</v>
      </c>
      <c r="E13" s="11">
        <v>3000000</v>
      </c>
      <c r="F13" s="11">
        <f>+W13-E13</f>
        <v>2440176.1999999993</v>
      </c>
      <c r="G13" s="22">
        <v>0</v>
      </c>
      <c r="H13" s="11">
        <f>SUM(E13:G13)</f>
        <v>5440176.199999999</v>
      </c>
      <c r="J13" s="19">
        <v>5364806.04</v>
      </c>
      <c r="K13" s="38">
        <f>ROUND(SUM($J13:J13)*8.4%/12,2)</f>
        <v>37553.64</v>
      </c>
      <c r="L13" s="38">
        <f>ROUND(SUM($J13:K13)*8.4%/12,2)</f>
        <v>37816.52</v>
      </c>
      <c r="W13" s="19">
        <f>SUM(J13:V13)</f>
        <v>5440176.199999999</v>
      </c>
    </row>
    <row r="14" spans="2:10" ht="18" customHeight="1">
      <c r="B14" s="12"/>
      <c r="C14" s="10"/>
      <c r="D14" s="12"/>
      <c r="E14" s="11"/>
      <c r="F14" s="11"/>
      <c r="G14" s="22"/>
      <c r="H14" s="11"/>
      <c r="J14" s="19"/>
    </row>
    <row r="15" spans="2:10" ht="18" customHeight="1">
      <c r="B15" s="12"/>
      <c r="C15" s="10"/>
      <c r="D15" s="12"/>
      <c r="E15" s="11"/>
      <c r="F15" s="11"/>
      <c r="G15" s="22"/>
      <c r="H15" s="11"/>
      <c r="J15" s="19"/>
    </row>
    <row r="16" spans="3:10" ht="18" customHeight="1">
      <c r="C16" s="10"/>
      <c r="E16" s="11"/>
      <c r="F16" s="11"/>
      <c r="G16" s="22"/>
      <c r="H16" s="11"/>
      <c r="J16" s="19"/>
    </row>
    <row r="17" spans="2:23" ht="18" customHeight="1">
      <c r="B17" s="17"/>
      <c r="C17" s="15" t="s">
        <v>16</v>
      </c>
      <c r="D17" s="35"/>
      <c r="E17" s="16">
        <f>SUM(E6:E16)</f>
        <v>16800000</v>
      </c>
      <c r="F17" s="16">
        <f>SUM(F6:F16)</f>
        <v>13249256.73</v>
      </c>
      <c r="G17" s="23">
        <f>SUM(G6:G16)</f>
        <v>0</v>
      </c>
      <c r="H17" s="16">
        <f>SUM(H6:H16)</f>
        <v>30049256.73</v>
      </c>
      <c r="J17" s="16">
        <f>SUM(J6:J16)</f>
        <v>29632943.509999998</v>
      </c>
      <c r="K17" s="16">
        <f>SUM(K6:K16)</f>
        <v>207430.59999999998</v>
      </c>
      <c r="L17" s="16">
        <f>SUM(L6:L16)</f>
        <v>208882.62</v>
      </c>
      <c r="W17" s="16">
        <f>SUM(W6:W16)</f>
        <v>30049256.73</v>
      </c>
    </row>
    <row r="18" spans="5:10" ht="18" customHeight="1">
      <c r="E18" s="11"/>
      <c r="F18" s="11"/>
      <c r="G18" s="22"/>
      <c r="H18" s="11"/>
      <c r="J18" s="19"/>
    </row>
    <row r="19" spans="5:10" ht="18" customHeight="1">
      <c r="E19" s="18"/>
      <c r="F19" s="18"/>
      <c r="G19" s="24"/>
      <c r="H19" s="28">
        <f>SUM(E17:G17)</f>
        <v>30049256.73</v>
      </c>
      <c r="J19" s="19"/>
    </row>
    <row r="20" spans="5:10" ht="18" customHeight="1">
      <c r="E20" s="11"/>
      <c r="F20" s="11"/>
      <c r="G20" s="22"/>
      <c r="H20" s="32">
        <f>+H17-H19</f>
        <v>0</v>
      </c>
      <c r="J20" s="19"/>
    </row>
    <row r="21" spans="5:10" ht="18" customHeight="1">
      <c r="E21" s="11"/>
      <c r="F21" s="11"/>
      <c r="G21" s="22"/>
      <c r="H21" s="28"/>
      <c r="J21" s="19"/>
    </row>
    <row r="22" spans="5:8" ht="18" customHeight="1">
      <c r="E22" s="11"/>
      <c r="F22" s="11"/>
      <c r="G22" s="22"/>
      <c r="H22" s="22"/>
    </row>
    <row r="23" spans="5:8" ht="18" customHeight="1">
      <c r="E23" s="11"/>
      <c r="F23" s="11"/>
      <c r="G23" s="22"/>
      <c r="H23" s="11"/>
    </row>
    <row r="24" spans="5:8" ht="18" customHeight="1">
      <c r="E24" s="11"/>
      <c r="F24" s="11"/>
      <c r="G24" s="22"/>
      <c r="H24" s="11"/>
    </row>
    <row r="25" spans="5:8" ht="18" customHeight="1">
      <c r="E25" s="11"/>
      <c r="F25" s="11"/>
      <c r="G25" s="22"/>
      <c r="H25" s="11"/>
    </row>
    <row r="26" spans="5:8" ht="18" customHeight="1">
      <c r="E26" s="11"/>
      <c r="F26" s="11"/>
      <c r="G26" s="22"/>
      <c r="H26" s="11"/>
    </row>
    <row r="27" spans="5:8" ht="18" customHeight="1">
      <c r="E27" s="11"/>
      <c r="F27" s="11"/>
      <c r="G27" s="22"/>
      <c r="H27" s="11"/>
    </row>
    <row r="28" spans="5:8" ht="18" customHeight="1">
      <c r="E28" s="11"/>
      <c r="F28" s="11"/>
      <c r="G28" s="22"/>
      <c r="H28" s="11"/>
    </row>
    <row r="29" spans="5:8" ht="18" customHeight="1">
      <c r="E29" s="11"/>
      <c r="F29" s="11"/>
      <c r="G29" s="22"/>
      <c r="H29" s="11"/>
    </row>
    <row r="30" spans="5:8" ht="18" customHeight="1">
      <c r="E30" s="11"/>
      <c r="F30" s="11"/>
      <c r="G30" s="22"/>
      <c r="H30" s="11"/>
    </row>
  </sheetData>
  <printOptions horizontalCentered="1"/>
  <pageMargins left="0.5" right="0.5" top="0.95" bottom="1" header="0" footer="0.5"/>
  <pageSetup horizontalDpi="180" verticalDpi="18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60"/>
  <sheetViews>
    <sheetView zoomScale="60" zoomScaleNormal="60" workbookViewId="0" topLeftCell="H1">
      <selection activeCell="J4" sqref="J3:J4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33.21484375" style="3" customWidth="1"/>
    <col min="4" max="4" width="16.77734375" style="4" customWidth="1"/>
    <col min="5" max="5" width="20.6640625" style="19" customWidth="1"/>
    <col min="6" max="7" width="20.99609375" style="19" customWidth="1"/>
    <col min="8" max="8" width="20.6640625" style="19" customWidth="1"/>
    <col min="9" max="9" width="7.6640625" style="1" customWidth="1"/>
    <col min="10" max="12" width="14.6640625" style="19" customWidth="1"/>
    <col min="13" max="22" width="14.6640625" style="19" hidden="1" customWidth="1"/>
    <col min="23" max="23" width="16.4453125" style="19" customWidth="1"/>
    <col min="24" max="16384" width="10.77734375" style="1" customWidth="1"/>
  </cols>
  <sheetData>
    <row r="1" spans="2:4" ht="18" customHeight="1">
      <c r="B1" s="2" t="s">
        <v>28</v>
      </c>
      <c r="D1" s="34"/>
    </row>
    <row r="2" spans="2:8" ht="18" customHeight="1">
      <c r="B2" s="2" t="str">
        <f>+bib!B2</f>
        <v>BANK BORROWINGS AS AT 29 FEBRUARY 2004</v>
      </c>
      <c r="D2" s="34"/>
      <c r="E2" s="20"/>
      <c r="F2" s="20"/>
      <c r="G2" s="20"/>
      <c r="H2" s="20"/>
    </row>
    <row r="3" spans="2:8" ht="18" customHeight="1">
      <c r="B3" s="2"/>
      <c r="D3" s="34"/>
      <c r="E3" s="20"/>
      <c r="F3" s="20"/>
      <c r="G3" s="20"/>
      <c r="H3" s="20"/>
    </row>
    <row r="5" spans="2:23" ht="18" customHeight="1">
      <c r="B5" s="7" t="s">
        <v>2</v>
      </c>
      <c r="C5" s="8" t="s">
        <v>29</v>
      </c>
      <c r="D5" s="7" t="s">
        <v>17</v>
      </c>
      <c r="E5" s="21" t="s">
        <v>4</v>
      </c>
      <c r="F5" s="21" t="s">
        <v>5</v>
      </c>
      <c r="G5" s="21" t="s">
        <v>6</v>
      </c>
      <c r="H5" s="21" t="s">
        <v>7</v>
      </c>
      <c r="J5" s="41" t="s">
        <v>77</v>
      </c>
      <c r="K5" s="41" t="s">
        <v>65</v>
      </c>
      <c r="L5" s="41" t="s">
        <v>66</v>
      </c>
      <c r="M5" s="41" t="s">
        <v>67</v>
      </c>
      <c r="N5" s="41" t="s">
        <v>68</v>
      </c>
      <c r="O5" s="41" t="s">
        <v>69</v>
      </c>
      <c r="P5" s="41" t="s">
        <v>70</v>
      </c>
      <c r="Q5" s="41" t="s">
        <v>71</v>
      </c>
      <c r="R5" s="41" t="s">
        <v>72</v>
      </c>
      <c r="S5" s="41" t="s">
        <v>73</v>
      </c>
      <c r="T5" s="41" t="s">
        <v>74</v>
      </c>
      <c r="U5" s="41" t="s">
        <v>75</v>
      </c>
      <c r="V5" s="41" t="s">
        <v>76</v>
      </c>
      <c r="W5" s="41" t="s">
        <v>16</v>
      </c>
    </row>
    <row r="6" spans="2:12" ht="18" customHeight="1">
      <c r="B6" s="4"/>
      <c r="K6" s="38"/>
      <c r="L6" s="38"/>
    </row>
    <row r="7" spans="2:3" ht="18" customHeight="1">
      <c r="B7" s="4"/>
      <c r="C7" s="29" t="s">
        <v>30</v>
      </c>
    </row>
    <row r="8" ht="18" customHeight="1">
      <c r="B8" s="4"/>
    </row>
    <row r="9" spans="2:23" ht="18" customHeight="1">
      <c r="B9" s="13">
        <v>1</v>
      </c>
      <c r="C9" s="3" t="s">
        <v>31</v>
      </c>
      <c r="D9" s="4" t="s">
        <v>32</v>
      </c>
      <c r="E9" s="22">
        <v>0</v>
      </c>
      <c r="F9" s="22">
        <v>0</v>
      </c>
      <c r="G9" s="22">
        <v>1818998.77</v>
      </c>
      <c r="H9" s="22">
        <f>SUM(E9:G9)</f>
        <v>1818998.77</v>
      </c>
      <c r="J9" s="22">
        <v>1790832.5</v>
      </c>
      <c r="K9" s="38">
        <f>ROUND(SUM($J9:J9)*9.4%/12,2)</f>
        <v>14028.19</v>
      </c>
      <c r="L9" s="38">
        <f>ROUND(SUM($J9:K9)*9.4%/12,2)</f>
        <v>14138.08</v>
      </c>
      <c r="W9" s="19">
        <f>SUM(J9:V9)</f>
        <v>1818998.77</v>
      </c>
    </row>
    <row r="10" spans="2:23" ht="18" customHeight="1">
      <c r="B10" s="13"/>
      <c r="C10" s="33" t="s">
        <v>33</v>
      </c>
      <c r="D10" s="4" t="s">
        <v>19</v>
      </c>
      <c r="E10" s="22">
        <v>2000000</v>
      </c>
      <c r="F10" s="22">
        <f>1440800.49+26952.94+27164.07</f>
        <v>1494917.5</v>
      </c>
      <c r="G10" s="22">
        <v>0</v>
      </c>
      <c r="H10" s="22">
        <f>SUM(E10:G10)</f>
        <v>3494917.5</v>
      </c>
      <c r="J10" s="22">
        <v>3440800.49</v>
      </c>
      <c r="K10" s="38">
        <f>ROUND(SUM($J10:J10)*9.4%/12,2)</f>
        <v>26952.94</v>
      </c>
      <c r="L10" s="38">
        <f>ROUND(SUM($J10:K10)*9.4%/12,2)</f>
        <v>27164.07</v>
      </c>
      <c r="W10" s="19">
        <f>SUM(J10:V10)</f>
        <v>3494917.5</v>
      </c>
    </row>
    <row r="11" spans="2:12" ht="18" customHeight="1">
      <c r="B11" s="13"/>
      <c r="E11" s="22"/>
      <c r="F11" s="22"/>
      <c r="G11" s="22"/>
      <c r="H11" s="22"/>
      <c r="J11" s="22"/>
      <c r="K11" s="38"/>
      <c r="L11" s="38"/>
    </row>
    <row r="12" spans="2:23" ht="18" customHeight="1">
      <c r="B12" s="13">
        <v>2</v>
      </c>
      <c r="C12" s="3" t="s">
        <v>34</v>
      </c>
      <c r="D12" s="4" t="s">
        <v>32</v>
      </c>
      <c r="E12" s="19">
        <v>0</v>
      </c>
      <c r="F12" s="22">
        <v>0</v>
      </c>
      <c r="G12" s="22">
        <v>846411.47</v>
      </c>
      <c r="H12" s="22">
        <f>SUM(E12:G12)</f>
        <v>846411.47</v>
      </c>
      <c r="J12" s="22">
        <v>833305.22</v>
      </c>
      <c r="K12" s="38">
        <f>ROUND(SUM($J12:J12)*9.4%/12,2)</f>
        <v>6527.56</v>
      </c>
      <c r="L12" s="38">
        <f>ROUND(SUM($J12:K12)*9.4%/12,2)</f>
        <v>6578.69</v>
      </c>
      <c r="W12" s="19">
        <f>SUM(J12:V12)</f>
        <v>846411.47</v>
      </c>
    </row>
    <row r="13" spans="2:23" ht="18" customHeight="1">
      <c r="B13" s="13"/>
      <c r="C13" s="33" t="s">
        <v>35</v>
      </c>
      <c r="D13" s="4" t="s">
        <v>19</v>
      </c>
      <c r="E13" s="22">
        <v>2000000</v>
      </c>
      <c r="F13" s="22">
        <f>1828119.69+29986.94+30221.84</f>
        <v>1888328.47</v>
      </c>
      <c r="G13" s="22"/>
      <c r="H13" s="22">
        <f>SUM(E13:G13)</f>
        <v>3888328.4699999997</v>
      </c>
      <c r="J13" s="22">
        <v>3828119.69</v>
      </c>
      <c r="K13" s="38">
        <f>ROUND(SUM($J13:J13)*9.4%/12,2)</f>
        <v>29986.94</v>
      </c>
      <c r="L13" s="38">
        <f>ROUND(SUM($J13:K13)*9.4%/12,2)</f>
        <v>30221.84</v>
      </c>
      <c r="W13" s="19">
        <f>SUM(J13:V13)</f>
        <v>3888328.4699999997</v>
      </c>
    </row>
    <row r="14" spans="2:23" ht="18" customHeight="1">
      <c r="B14" s="13"/>
      <c r="D14" s="4" t="s">
        <v>36</v>
      </c>
      <c r="E14" s="22">
        <v>351000</v>
      </c>
      <c r="F14" s="22">
        <f>227949.21+4535.1+4570.63</f>
        <v>237054.94</v>
      </c>
      <c r="G14" s="22"/>
      <c r="H14" s="22">
        <f>SUM(E14:G14)</f>
        <v>588054.94</v>
      </c>
      <c r="J14" s="22">
        <v>578949.21</v>
      </c>
      <c r="K14" s="38">
        <f>ROUND(SUM($J14:J14)*9.4%/12,2)</f>
        <v>4535.1</v>
      </c>
      <c r="L14" s="38">
        <f>ROUND(SUM($J14:K14)*9.4%/12,2)</f>
        <v>4570.63</v>
      </c>
      <c r="W14" s="19">
        <f>SUM(J14:V14)</f>
        <v>588054.94</v>
      </c>
    </row>
    <row r="15" spans="2:12" ht="18" customHeight="1">
      <c r="B15" s="13"/>
      <c r="E15" s="22"/>
      <c r="F15" s="22"/>
      <c r="G15" s="22"/>
      <c r="H15" s="22"/>
      <c r="J15" s="22"/>
      <c r="K15" s="38"/>
      <c r="L15" s="38"/>
    </row>
    <row r="16" spans="2:23" ht="18" customHeight="1">
      <c r="B16" s="13">
        <v>3</v>
      </c>
      <c r="C16" s="3" t="s">
        <v>37</v>
      </c>
      <c r="D16" s="4" t="s">
        <v>32</v>
      </c>
      <c r="E16" s="22">
        <v>0</v>
      </c>
      <c r="F16" s="22">
        <v>0</v>
      </c>
      <c r="G16" s="22">
        <v>1631870.26</v>
      </c>
      <c r="H16" s="22">
        <f>SUM(E16:G16)</f>
        <v>1631870.26</v>
      </c>
      <c r="J16" s="22">
        <v>1609643.14</v>
      </c>
      <c r="K16" s="39">
        <v>9543.49</v>
      </c>
      <c r="L16" s="38">
        <f>ROUND(SUM($J16:K16)*9.4%/12,2)</f>
        <v>12683.63</v>
      </c>
      <c r="W16" s="19">
        <f>SUM(J16:V16)</f>
        <v>1631870.2599999998</v>
      </c>
    </row>
    <row r="17" spans="2:23" ht="18" customHeight="1">
      <c r="B17" s="13"/>
      <c r="C17" s="1"/>
      <c r="D17" s="4" t="s">
        <v>19</v>
      </c>
      <c r="E17" s="22">
        <v>3000000</v>
      </c>
      <c r="F17" s="22">
        <f>2074590.7+27827.05+39968.94</f>
        <v>2142386.69</v>
      </c>
      <c r="G17" s="22"/>
      <c r="H17" s="22">
        <f>SUM(E17:G17)</f>
        <v>5142386.6899999995</v>
      </c>
      <c r="J17" s="22">
        <v>5074590.7</v>
      </c>
      <c r="K17" s="39">
        <v>27827.05</v>
      </c>
      <c r="L17" s="38">
        <f>ROUND(SUM($J17:K17)*9.4%/12,2)</f>
        <v>39968.94</v>
      </c>
      <c r="W17" s="19">
        <f>SUM(J17:V17)</f>
        <v>5142386.69</v>
      </c>
    </row>
    <row r="18" spans="2:12" ht="18" customHeight="1">
      <c r="B18" s="13"/>
      <c r="C18" s="1"/>
      <c r="E18" s="22"/>
      <c r="F18" s="22"/>
      <c r="G18" s="22"/>
      <c r="H18" s="22"/>
      <c r="J18" s="22"/>
      <c r="K18" s="38"/>
      <c r="L18" s="38"/>
    </row>
    <row r="19" spans="2:23" ht="18" customHeight="1">
      <c r="B19" s="13">
        <v>4</v>
      </c>
      <c r="C19" s="3" t="s">
        <v>38</v>
      </c>
      <c r="D19" s="4" t="s">
        <v>32</v>
      </c>
      <c r="E19" s="22">
        <v>0</v>
      </c>
      <c r="F19" s="22">
        <v>0</v>
      </c>
      <c r="G19" s="22">
        <v>437368.16</v>
      </c>
      <c r="H19" s="22">
        <f>SUM(E19:G19)</f>
        <v>437368.16</v>
      </c>
      <c r="J19" s="22">
        <v>430595.74</v>
      </c>
      <c r="K19" s="38">
        <f>ROUND(SUM($J19:J19)*9.4%/12,2)</f>
        <v>3373</v>
      </c>
      <c r="L19" s="38">
        <f>ROUND(SUM($J19:K19)*9.4%/12,2)</f>
        <v>3399.42</v>
      </c>
      <c r="W19" s="19">
        <f>SUM(J19:V19)</f>
        <v>437368.16</v>
      </c>
    </row>
    <row r="20" spans="2:23" ht="18" customHeight="1">
      <c r="B20" s="13"/>
      <c r="D20" s="4" t="s">
        <v>19</v>
      </c>
      <c r="E20" s="22">
        <v>840000</v>
      </c>
      <c r="F20" s="22">
        <f>671979.34+11843.84+11936.61</f>
        <v>695759.7899999999</v>
      </c>
      <c r="G20" s="22"/>
      <c r="H20" s="22">
        <f>SUM(E20:G20)</f>
        <v>1535759.79</v>
      </c>
      <c r="J20" s="22">
        <v>1511979.34</v>
      </c>
      <c r="K20" s="38">
        <f>ROUND(SUM($J20:J20)*9.4%/12,2)</f>
        <v>11843.84</v>
      </c>
      <c r="L20" s="38">
        <f>ROUND(SUM($J20:K20)*9.4%/12,2)</f>
        <v>11936.61</v>
      </c>
      <c r="W20" s="19">
        <f>SUM(J20:V20)</f>
        <v>1535759.7900000003</v>
      </c>
    </row>
    <row r="21" spans="2:12" ht="18" customHeight="1">
      <c r="B21" s="13"/>
      <c r="E21" s="22"/>
      <c r="F21" s="22"/>
      <c r="G21" s="22"/>
      <c r="H21" s="22"/>
      <c r="J21" s="22"/>
      <c r="K21" s="38"/>
      <c r="L21" s="38"/>
    </row>
    <row r="22" spans="2:23" ht="18" customHeight="1">
      <c r="B22" s="13">
        <v>5</v>
      </c>
      <c r="C22" s="3" t="s">
        <v>39</v>
      </c>
      <c r="D22" s="4" t="s">
        <v>32</v>
      </c>
      <c r="E22" s="22">
        <v>0</v>
      </c>
      <c r="F22" s="22">
        <v>0</v>
      </c>
      <c r="G22" s="22">
        <v>950530.89</v>
      </c>
      <c r="H22" s="22">
        <f>SUM(E22:G22)</f>
        <v>950530.89</v>
      </c>
      <c r="J22" s="22">
        <v>935812.41</v>
      </c>
      <c r="K22" s="38">
        <f>ROUND(SUM($J22:J22)*9.4%/12,2)</f>
        <v>7330.53</v>
      </c>
      <c r="L22" s="38">
        <f>ROUND(SUM($J22:K22)*9.4%/12,2)</f>
        <v>7387.95</v>
      </c>
      <c r="W22" s="19">
        <f>SUM(J22:V22)</f>
        <v>950530.89</v>
      </c>
    </row>
    <row r="23" spans="2:23" ht="18" customHeight="1">
      <c r="B23" s="13"/>
      <c r="C23" s="33" t="s">
        <v>40</v>
      </c>
      <c r="D23" s="4" t="s">
        <v>19</v>
      </c>
      <c r="E23" s="22">
        <v>1000000</v>
      </c>
      <c r="F23" s="22">
        <f>557701.37+12201.99+12297.58</f>
        <v>582200.94</v>
      </c>
      <c r="G23" s="22"/>
      <c r="H23" s="22">
        <f>SUM(E23:G23)</f>
        <v>1582200.94</v>
      </c>
      <c r="J23" s="22">
        <v>1557701.37</v>
      </c>
      <c r="K23" s="38">
        <f>ROUND(SUM($J23:J23)*9.4%/12,2)</f>
        <v>12201.99</v>
      </c>
      <c r="L23" s="38">
        <f>ROUND(SUM($J23:K23)*9.4%/12,2)</f>
        <v>12297.58</v>
      </c>
      <c r="W23" s="19">
        <f>SUM(J23:V23)</f>
        <v>1582200.9400000002</v>
      </c>
    </row>
    <row r="24" spans="2:12" ht="18" customHeight="1">
      <c r="B24" s="13"/>
      <c r="E24" s="22"/>
      <c r="F24" s="22"/>
      <c r="G24" s="22"/>
      <c r="H24" s="22"/>
      <c r="J24" s="22"/>
      <c r="K24" s="38"/>
      <c r="L24" s="38"/>
    </row>
    <row r="25" spans="2:23" ht="18" customHeight="1">
      <c r="B25" s="13">
        <v>6</v>
      </c>
      <c r="C25" s="3" t="s">
        <v>41</v>
      </c>
      <c r="D25" s="4" t="s">
        <v>19</v>
      </c>
      <c r="E25" s="22">
        <v>1500000</v>
      </c>
      <c r="F25" s="22">
        <f>1238789.17+21453.85+21621.9</f>
        <v>1281864.92</v>
      </c>
      <c r="G25" s="22">
        <v>0</v>
      </c>
      <c r="H25" s="22">
        <f>SUM(E25:G25)</f>
        <v>2781864.92</v>
      </c>
      <c r="J25" s="22">
        <v>2738789.17</v>
      </c>
      <c r="K25" s="38">
        <f>ROUND(SUM($J25:J25)*9.4%/12,2)</f>
        <v>21453.85</v>
      </c>
      <c r="L25" s="38">
        <f>ROUND(SUM($J25:K25)*9.4%/12,2)</f>
        <v>21621.9</v>
      </c>
      <c r="W25" s="19">
        <f>SUM(J25:V25)</f>
        <v>2781864.92</v>
      </c>
    </row>
    <row r="26" spans="2:12" ht="18" customHeight="1">
      <c r="B26" s="13"/>
      <c r="E26" s="22"/>
      <c r="F26" s="22"/>
      <c r="G26" s="22"/>
      <c r="H26" s="22"/>
      <c r="J26" s="22"/>
      <c r="K26" s="38"/>
      <c r="L26" s="38"/>
    </row>
    <row r="27" spans="2:23" ht="18" customHeight="1">
      <c r="B27" s="13">
        <v>7</v>
      </c>
      <c r="C27" s="3" t="s">
        <v>42</v>
      </c>
      <c r="D27" s="4" t="s">
        <v>32</v>
      </c>
      <c r="E27" s="22">
        <v>0</v>
      </c>
      <c r="F27" s="22">
        <v>0</v>
      </c>
      <c r="G27" s="22">
        <v>998608.61</v>
      </c>
      <c r="H27" s="22">
        <f>SUM(E27:G27)</f>
        <v>998608.61</v>
      </c>
      <c r="J27" s="22">
        <v>983145.67</v>
      </c>
      <c r="K27" s="38">
        <f>ROUND(SUM($J27:J27)*9.4%/12,2)</f>
        <v>7701.31</v>
      </c>
      <c r="L27" s="38">
        <f>ROUND(SUM($J27:K27)*9.4%/12,2)</f>
        <v>7761.63</v>
      </c>
      <c r="W27" s="19">
        <f>SUM(J27:V27)</f>
        <v>998608.6100000001</v>
      </c>
    </row>
    <row r="28" spans="2:12" ht="18" customHeight="1">
      <c r="B28" s="13"/>
      <c r="E28" s="22"/>
      <c r="F28" s="22"/>
      <c r="G28" s="22"/>
      <c r="H28" s="22"/>
      <c r="J28" s="22"/>
      <c r="K28" s="38"/>
      <c r="L28" s="38"/>
    </row>
    <row r="29" spans="2:23" ht="18" customHeight="1">
      <c r="B29" s="13">
        <v>8</v>
      </c>
      <c r="C29" s="3" t="s">
        <v>43</v>
      </c>
      <c r="D29" s="4" t="s">
        <v>32</v>
      </c>
      <c r="E29" s="22">
        <v>0</v>
      </c>
      <c r="F29" s="22">
        <v>0</v>
      </c>
      <c r="G29" s="22">
        <v>11938817.28</v>
      </c>
      <c r="H29" s="22">
        <f>SUM(E29:G29)</f>
        <v>11938817.28</v>
      </c>
      <c r="J29" s="22">
        <v>11753950.82</v>
      </c>
      <c r="K29" s="38">
        <f>ROUND(SUM($J29:J29)*9.4%/12,2)</f>
        <v>92072.61</v>
      </c>
      <c r="L29" s="38">
        <f>ROUND(SUM($J29:K29)*9.4%/12,2)</f>
        <v>92793.85</v>
      </c>
      <c r="W29" s="19">
        <f>SUM(J29:V29)</f>
        <v>11938817.28</v>
      </c>
    </row>
    <row r="30" spans="5:12" ht="18" customHeight="1">
      <c r="E30" s="22"/>
      <c r="F30" s="22"/>
      <c r="G30" s="22"/>
      <c r="H30" s="22"/>
      <c r="J30" s="22"/>
      <c r="K30" s="38"/>
      <c r="L30" s="38"/>
    </row>
    <row r="31" spans="5:12" ht="18" customHeight="1">
      <c r="E31" s="22"/>
      <c r="F31" s="22"/>
      <c r="G31" s="22"/>
      <c r="H31" s="22"/>
      <c r="J31" s="22"/>
      <c r="K31" s="38"/>
      <c r="L31" s="38"/>
    </row>
    <row r="32" spans="3:12" ht="18" customHeight="1">
      <c r="C32" s="29" t="s">
        <v>44</v>
      </c>
      <c r="E32" s="22"/>
      <c r="F32" s="22"/>
      <c r="G32" s="22"/>
      <c r="H32" s="22"/>
      <c r="J32" s="22"/>
      <c r="K32" s="38"/>
      <c r="L32" s="38"/>
    </row>
    <row r="33" spans="5:12" ht="18" customHeight="1">
      <c r="E33" s="22"/>
      <c r="F33" s="22"/>
      <c r="G33" s="22"/>
      <c r="H33" s="22"/>
      <c r="J33" s="22"/>
      <c r="K33" s="38"/>
      <c r="L33" s="38"/>
    </row>
    <row r="34" spans="2:23" ht="18" customHeight="1">
      <c r="B34" s="4">
        <v>9</v>
      </c>
      <c r="C34" s="3" t="s">
        <v>45</v>
      </c>
      <c r="D34" s="4" t="s">
        <v>46</v>
      </c>
      <c r="E34" s="22">
        <v>530206.91</v>
      </c>
      <c r="F34" s="22">
        <f>171958.18+5500.29+5543.38</f>
        <v>183001.85</v>
      </c>
      <c r="G34" s="22">
        <v>0</v>
      </c>
      <c r="H34" s="22">
        <f>SUM(E34:G34)</f>
        <v>713208.76</v>
      </c>
      <c r="J34" s="22">
        <v>702165.09</v>
      </c>
      <c r="K34" s="38">
        <f>ROUND(SUM($J34:J34)*9.4%/12,2)</f>
        <v>5500.29</v>
      </c>
      <c r="L34" s="38">
        <f>ROUND(SUM($J34:K34)*9.4%/12,2)</f>
        <v>5543.38</v>
      </c>
      <c r="W34" s="19">
        <f>SUM(J34:V34)</f>
        <v>713208.76</v>
      </c>
    </row>
    <row r="35" spans="2:12" ht="18" customHeight="1">
      <c r="B35" s="4"/>
      <c r="E35" s="22"/>
      <c r="F35" s="22"/>
      <c r="G35" s="22"/>
      <c r="H35" s="22"/>
      <c r="J35" s="22"/>
      <c r="K35" s="38"/>
      <c r="L35" s="38"/>
    </row>
    <row r="36" spans="2:23" ht="18" customHeight="1">
      <c r="B36" s="4">
        <v>10</v>
      </c>
      <c r="C36" s="3" t="s">
        <v>47</v>
      </c>
      <c r="D36" s="4" t="s">
        <v>48</v>
      </c>
      <c r="E36" s="22">
        <v>253184.02</v>
      </c>
      <c r="F36" s="22">
        <f>239255.98+3857.45+3887.66</f>
        <v>247001.09000000003</v>
      </c>
      <c r="G36" s="22">
        <v>0</v>
      </c>
      <c r="H36" s="22">
        <f>SUM(E36:G36)</f>
        <v>500185.11</v>
      </c>
      <c r="J36" s="22">
        <v>492440</v>
      </c>
      <c r="K36" s="38">
        <f>ROUND(SUM($J36:J36)*9.4%/12,2)</f>
        <v>3857.45</v>
      </c>
      <c r="L36" s="38">
        <f>ROUND(SUM($J36:K36)*9.4%/12,2)</f>
        <v>3887.66</v>
      </c>
      <c r="W36" s="19">
        <f>SUM(J36:V36)</f>
        <v>500185.11</v>
      </c>
    </row>
    <row r="37" spans="2:12" ht="18" customHeight="1">
      <c r="B37" s="4"/>
      <c r="E37" s="22"/>
      <c r="F37" s="22"/>
      <c r="G37" s="22"/>
      <c r="H37" s="22"/>
      <c r="J37" s="22"/>
      <c r="K37" s="38"/>
      <c r="L37" s="38"/>
    </row>
    <row r="38" spans="2:23" ht="18" customHeight="1">
      <c r="B38" s="4">
        <v>11</v>
      </c>
      <c r="C38" s="3" t="s">
        <v>49</v>
      </c>
      <c r="D38" s="4" t="s">
        <v>46</v>
      </c>
      <c r="E38" s="22">
        <v>4580.17</v>
      </c>
      <c r="F38" s="22">
        <f>1485.5+47.51+47.89</f>
        <v>1580.9</v>
      </c>
      <c r="G38" s="22">
        <v>0</v>
      </c>
      <c r="H38" s="22">
        <f>SUM(E38:G38)</f>
        <v>6161.07</v>
      </c>
      <c r="J38" s="22">
        <v>6065.67</v>
      </c>
      <c r="K38" s="38">
        <f>ROUND(SUM($J38:J38)*9.4%/12,2)</f>
        <v>47.51</v>
      </c>
      <c r="L38" s="38">
        <f>ROUND(SUM($J38:K38)*9.4%/12,2)</f>
        <v>47.89</v>
      </c>
      <c r="W38" s="19">
        <f>SUM(J38:V38)</f>
        <v>6161.070000000001</v>
      </c>
    </row>
    <row r="39" spans="2:12" ht="18" customHeight="1">
      <c r="B39" s="4"/>
      <c r="E39" s="22"/>
      <c r="F39" s="22"/>
      <c r="G39" s="22"/>
      <c r="H39" s="22"/>
      <c r="J39" s="22"/>
      <c r="K39" s="38"/>
      <c r="L39" s="38"/>
    </row>
    <row r="40" spans="3:12" ht="18" customHeight="1">
      <c r="C40" s="10"/>
      <c r="E40" s="22"/>
      <c r="F40" s="22"/>
      <c r="G40" s="22"/>
      <c r="H40" s="22"/>
      <c r="K40" s="38"/>
      <c r="L40" s="38"/>
    </row>
    <row r="41" spans="2:23" ht="18" customHeight="1">
      <c r="B41" s="17"/>
      <c r="C41" s="15" t="s">
        <v>16</v>
      </c>
      <c r="D41" s="35"/>
      <c r="E41" s="23">
        <f>SUM(E6:E40)</f>
        <v>11478971.1</v>
      </c>
      <c r="F41" s="23">
        <f>SUM(F6:F40)</f>
        <v>8754097.09</v>
      </c>
      <c r="G41" s="23">
        <f>SUM(G6:G40)</f>
        <v>18622605.439999998</v>
      </c>
      <c r="H41" s="23">
        <f>SUM(H6:H40)</f>
        <v>38855673.629999995</v>
      </c>
      <c r="K41" s="38"/>
      <c r="L41" s="38"/>
      <c r="W41" s="40">
        <f>SUM(W9:W40)</f>
        <v>38855673.629999995</v>
      </c>
    </row>
    <row r="42" spans="5:12" ht="18" customHeight="1">
      <c r="E42" s="22"/>
      <c r="F42" s="22"/>
      <c r="G42" s="22"/>
      <c r="H42" s="22"/>
      <c r="K42" s="38"/>
      <c r="L42" s="38"/>
    </row>
    <row r="43" spans="3:12" ht="18" customHeight="1">
      <c r="C43" s="25"/>
      <c r="E43" s="24"/>
      <c r="F43" s="24"/>
      <c r="G43" s="24"/>
      <c r="H43" s="28">
        <f>SUM(E41:G41)</f>
        <v>38855673.629999995</v>
      </c>
      <c r="K43" s="38"/>
      <c r="L43" s="38"/>
    </row>
    <row r="44" spans="3:12" ht="18" customHeight="1">
      <c r="C44" s="25"/>
      <c r="E44" s="22"/>
      <c r="F44" s="22"/>
      <c r="G44" s="22"/>
      <c r="H44" s="32">
        <f>+H41-H43</f>
        <v>0</v>
      </c>
      <c r="K44" s="38"/>
      <c r="L44" s="38"/>
    </row>
    <row r="45" spans="3:12" ht="18" customHeight="1">
      <c r="C45" s="25"/>
      <c r="E45" s="22"/>
      <c r="F45" s="22"/>
      <c r="G45" s="22"/>
      <c r="H45" s="22"/>
      <c r="K45" s="38"/>
      <c r="L45" s="38"/>
    </row>
    <row r="46" spans="3:12" ht="18" customHeight="1">
      <c r="C46" s="25"/>
      <c r="E46" s="22"/>
      <c r="F46" s="22"/>
      <c r="G46" s="22"/>
      <c r="H46" s="22"/>
      <c r="K46" s="38"/>
      <c r="L46" s="38"/>
    </row>
    <row r="47" spans="3:12" ht="18" customHeight="1">
      <c r="C47" s="25"/>
      <c r="E47" s="22"/>
      <c r="F47" s="22"/>
      <c r="G47" s="22"/>
      <c r="H47" s="22"/>
      <c r="K47" s="38"/>
      <c r="L47" s="38"/>
    </row>
    <row r="48" spans="3:12" ht="18" customHeight="1">
      <c r="C48" s="25"/>
      <c r="E48" s="22"/>
      <c r="F48" s="22"/>
      <c r="G48" s="22"/>
      <c r="H48" s="22"/>
      <c r="K48" s="38"/>
      <c r="L48" s="38"/>
    </row>
    <row r="49" spans="3:12" ht="18" customHeight="1">
      <c r="C49" s="25"/>
      <c r="E49" s="22"/>
      <c r="F49" s="22"/>
      <c r="G49" s="22"/>
      <c r="H49" s="22"/>
      <c r="K49" s="38"/>
      <c r="L49" s="38"/>
    </row>
    <row r="50" spans="3:12" ht="18" customHeight="1">
      <c r="C50" s="25"/>
      <c r="E50" s="22"/>
      <c r="F50" s="22"/>
      <c r="G50" s="22"/>
      <c r="H50" s="22"/>
      <c r="K50" s="38"/>
      <c r="L50" s="38"/>
    </row>
    <row r="51" spans="3:12" ht="18" customHeight="1">
      <c r="C51" s="25"/>
      <c r="E51" s="22"/>
      <c r="F51" s="22"/>
      <c r="G51" s="22"/>
      <c r="H51" s="22"/>
      <c r="K51" s="38"/>
      <c r="L51" s="38"/>
    </row>
    <row r="52" spans="3:12" ht="18" customHeight="1">
      <c r="C52" s="25"/>
      <c r="E52" s="22"/>
      <c r="F52" s="22"/>
      <c r="G52" s="22"/>
      <c r="H52" s="22"/>
      <c r="K52" s="38"/>
      <c r="L52" s="38"/>
    </row>
    <row r="53" spans="3:12" ht="18" customHeight="1">
      <c r="C53" s="25"/>
      <c r="E53" s="22"/>
      <c r="F53" s="22"/>
      <c r="G53" s="22"/>
      <c r="H53" s="22"/>
      <c r="K53" s="38"/>
      <c r="L53" s="38"/>
    </row>
    <row r="54" spans="3:8" ht="18" customHeight="1">
      <c r="C54" s="25"/>
      <c r="E54" s="22"/>
      <c r="F54" s="22"/>
      <c r="G54" s="22"/>
      <c r="H54" s="22"/>
    </row>
    <row r="55" ht="18" customHeight="1">
      <c r="C55" s="25"/>
    </row>
    <row r="56" ht="18" customHeight="1">
      <c r="C56" s="25"/>
    </row>
    <row r="57" ht="18" customHeight="1">
      <c r="C57" s="25"/>
    </row>
    <row r="58" ht="18" customHeight="1">
      <c r="C58" s="25"/>
    </row>
    <row r="59" ht="18" customHeight="1">
      <c r="C59" s="25"/>
    </row>
    <row r="60" ht="18" customHeight="1">
      <c r="C60" s="25"/>
    </row>
  </sheetData>
  <printOptions horizontalCentered="1"/>
  <pageMargins left="0" right="0" top="0.5" bottom="0.25" header="0" footer="0.5"/>
  <pageSetup horizontalDpi="180" verticalDpi="18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23"/>
  <sheetViews>
    <sheetView zoomScale="60" zoomScaleNormal="60" workbookViewId="0" topLeftCell="A3">
      <pane xSplit="4" ySplit="4" topLeftCell="H7" activePane="bottomRight" state="frozen"/>
      <selection pane="topLeft" activeCell="J4" sqref="J3:J4"/>
      <selection pane="topRight" activeCell="J4" sqref="J3:J4"/>
      <selection pane="bottomLeft" activeCell="J4" sqref="J3:J4"/>
      <selection pane="bottomRight" activeCell="J4" sqref="J3:J4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9.77734375" style="3" customWidth="1"/>
    <col min="4" max="4" width="16.77734375" style="3" customWidth="1"/>
    <col min="5" max="8" width="20.6640625" style="19" customWidth="1"/>
    <col min="9" max="9" width="7.6640625" style="1" customWidth="1"/>
    <col min="10" max="13" width="14.6640625" style="1" customWidth="1"/>
    <col min="14" max="23" width="14.6640625" style="1" hidden="1" customWidth="1"/>
    <col min="24" max="24" width="15.6640625" style="1" customWidth="1"/>
    <col min="25" max="16384" width="10.77734375" style="1" customWidth="1"/>
  </cols>
  <sheetData>
    <row r="1" spans="2:4" ht="18" customHeight="1">
      <c r="B1" s="2" t="s">
        <v>50</v>
      </c>
      <c r="D1" s="2"/>
    </row>
    <row r="2" spans="2:8" ht="18" customHeight="1">
      <c r="B2" s="2" t="str">
        <f>+bib!B2</f>
        <v>BANK BORROWINGS AS AT 29 FEBRUARY 2004</v>
      </c>
      <c r="D2" s="2"/>
      <c r="E2" s="20"/>
      <c r="F2" s="20"/>
      <c r="G2" s="20"/>
      <c r="H2" s="20"/>
    </row>
    <row r="3" spans="2:8" ht="18" customHeight="1">
      <c r="B3" s="2"/>
      <c r="D3" s="2"/>
      <c r="E3" s="20"/>
      <c r="F3" s="20"/>
      <c r="G3" s="20"/>
      <c r="H3" s="20"/>
    </row>
    <row r="5" spans="2:24" ht="18" customHeight="1">
      <c r="B5" s="7" t="s">
        <v>2</v>
      </c>
      <c r="C5" s="8" t="s">
        <v>3</v>
      </c>
      <c r="D5" s="7" t="s">
        <v>17</v>
      </c>
      <c r="E5" s="21" t="s">
        <v>4</v>
      </c>
      <c r="F5" s="21" t="s">
        <v>5</v>
      </c>
      <c r="G5" s="21" t="s">
        <v>6</v>
      </c>
      <c r="H5" s="21" t="s">
        <v>7</v>
      </c>
      <c r="J5" s="41" t="s">
        <v>77</v>
      </c>
      <c r="K5" s="41" t="s">
        <v>65</v>
      </c>
      <c r="L5" s="41" t="s">
        <v>78</v>
      </c>
      <c r="M5" s="41" t="s">
        <v>66</v>
      </c>
      <c r="N5" s="41" t="s">
        <v>67</v>
      </c>
      <c r="O5" s="41" t="s">
        <v>68</v>
      </c>
      <c r="P5" s="41" t="s">
        <v>69</v>
      </c>
      <c r="Q5" s="41" t="s">
        <v>70</v>
      </c>
      <c r="R5" s="41" t="s">
        <v>71</v>
      </c>
      <c r="S5" s="41" t="s">
        <v>72</v>
      </c>
      <c r="T5" s="41" t="s">
        <v>73</v>
      </c>
      <c r="U5" s="41" t="s">
        <v>74</v>
      </c>
      <c r="V5" s="41" t="s">
        <v>75</v>
      </c>
      <c r="W5" s="41" t="s">
        <v>76</v>
      </c>
      <c r="X5" s="41" t="s">
        <v>16</v>
      </c>
    </row>
    <row r="6" spans="2:24" ht="18" customHeight="1">
      <c r="B6" s="4"/>
      <c r="D6" s="4"/>
      <c r="J6" s="19"/>
      <c r="K6" s="38"/>
      <c r="L6" s="38"/>
      <c r="M6" s="3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2:25" ht="18" customHeight="1">
      <c r="B7" s="13">
        <v>1</v>
      </c>
      <c r="C7" s="3" t="s">
        <v>51</v>
      </c>
      <c r="D7" s="4" t="s">
        <v>32</v>
      </c>
      <c r="E7" s="22">
        <v>0</v>
      </c>
      <c r="F7" s="22"/>
      <c r="G7" s="22">
        <f>+X7</f>
        <v>1826871.7</v>
      </c>
      <c r="H7" s="22">
        <f>+X7-E7</f>
        <v>1826871.7</v>
      </c>
      <c r="J7" s="42">
        <v>1849977.52</v>
      </c>
      <c r="K7" s="39">
        <v>14885.75</v>
      </c>
      <c r="L7" s="39">
        <v>-51880.87</v>
      </c>
      <c r="M7" s="39">
        <v>13889.3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f>SUM(J7:W7)</f>
        <v>1826871.7</v>
      </c>
      <c r="Y7" s="1" t="s">
        <v>79</v>
      </c>
    </row>
    <row r="8" spans="2:25" ht="18" customHeight="1">
      <c r="B8" s="13"/>
      <c r="D8" s="4" t="s">
        <v>19</v>
      </c>
      <c r="E8" s="22">
        <v>1000000</v>
      </c>
      <c r="F8" s="22">
        <f>+X8-E8</f>
        <v>860793.3199999998</v>
      </c>
      <c r="G8" s="22">
        <v>0</v>
      </c>
      <c r="H8" s="22">
        <f aca="true" t="shared" si="0" ref="H8:H16">SUM(E8:G8)</f>
        <v>1860793.3199999998</v>
      </c>
      <c r="J8" s="19">
        <v>1831979.89</v>
      </c>
      <c r="K8" s="38">
        <f>ROUND(SUM($J8:J8)*9.4%/12,2)</f>
        <v>14350.51</v>
      </c>
      <c r="L8" s="38"/>
      <c r="M8" s="38">
        <f>ROUND(SUM($J8:K8)*9.4%/12,2)</f>
        <v>14462.92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f>SUM(J8:W8)</f>
        <v>1860793.3199999998</v>
      </c>
      <c r="Y8" s="1" t="s">
        <v>79</v>
      </c>
    </row>
    <row r="9" spans="2:25" ht="18" customHeight="1">
      <c r="B9" s="13"/>
      <c r="D9" s="4" t="s">
        <v>36</v>
      </c>
      <c r="E9" s="22">
        <v>1043000</v>
      </c>
      <c r="F9" s="22">
        <f>+X9-E9</f>
        <v>897807.4600000002</v>
      </c>
      <c r="G9" s="22">
        <v>0</v>
      </c>
      <c r="H9" s="22">
        <f t="shared" si="0"/>
        <v>1940807.4600000002</v>
      </c>
      <c r="J9" s="22">
        <f>1043000+867755.05</f>
        <v>1910755.05</v>
      </c>
      <c r="K9" s="38">
        <f>ROUND(SUM($J9:J9)*9.4%/12,2)</f>
        <v>14967.58</v>
      </c>
      <c r="L9" s="38"/>
      <c r="M9" s="38">
        <f>ROUND(SUM($J9:K9)*9.4%/12,2)</f>
        <v>15084.83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f>SUM(J9:W9)</f>
        <v>1940807.4600000002</v>
      </c>
      <c r="Y9" s="1" t="s">
        <v>79</v>
      </c>
    </row>
    <row r="10" spans="2:24" ht="18" customHeight="1">
      <c r="B10" s="13"/>
      <c r="D10" s="4"/>
      <c r="E10" s="22"/>
      <c r="F10" s="22"/>
      <c r="G10" s="22"/>
      <c r="H10" s="22"/>
      <c r="J10" s="19"/>
      <c r="K10" s="38"/>
      <c r="L10" s="38"/>
      <c r="M10" s="38"/>
      <c r="X10" s="19"/>
    </row>
    <row r="11" spans="2:24" ht="18" customHeight="1">
      <c r="B11" s="13"/>
      <c r="D11" s="4"/>
      <c r="E11" s="22"/>
      <c r="F11" s="22"/>
      <c r="G11" s="22"/>
      <c r="H11" s="22"/>
      <c r="J11" s="19"/>
      <c r="K11" s="38"/>
      <c r="L11" s="38"/>
      <c r="M11" s="38"/>
      <c r="X11" s="19"/>
    </row>
    <row r="12" spans="2:24" ht="18" customHeight="1">
      <c r="B12" s="13">
        <v>2</v>
      </c>
      <c r="C12" s="3" t="s">
        <v>43</v>
      </c>
      <c r="D12" s="4" t="s">
        <v>32</v>
      </c>
      <c r="E12" s="19">
        <v>0</v>
      </c>
      <c r="F12" s="22">
        <v>0</v>
      </c>
      <c r="G12" s="22">
        <f>+X12</f>
        <v>17809847.53</v>
      </c>
      <c r="H12" s="22">
        <f t="shared" si="0"/>
        <v>17809847.53</v>
      </c>
      <c r="J12" s="19">
        <v>17688734.6</v>
      </c>
      <c r="K12" s="38">
        <f>ROUND(SUM($J12:J12)*9.4%/12,2)</f>
        <v>138561.75</v>
      </c>
      <c r="L12" s="38">
        <v>-155874.95</v>
      </c>
      <c r="M12" s="38">
        <f>ROUND(SUM($J12:L12)*9.4%/12,2)</f>
        <v>138426.13</v>
      </c>
      <c r="X12" s="19">
        <f>SUM(J12:W12)</f>
        <v>17809847.53</v>
      </c>
    </row>
    <row r="13" spans="2:24" ht="18" customHeight="1">
      <c r="B13" s="13"/>
      <c r="D13" s="4"/>
      <c r="E13" s="22"/>
      <c r="F13" s="22"/>
      <c r="G13" s="22"/>
      <c r="H13" s="22"/>
      <c r="J13" s="19"/>
      <c r="K13" s="38"/>
      <c r="L13" s="38"/>
      <c r="M13" s="38"/>
      <c r="X13" s="19"/>
    </row>
    <row r="14" spans="2:24" ht="18" customHeight="1">
      <c r="B14" s="13"/>
      <c r="D14" s="4"/>
      <c r="E14" s="22"/>
      <c r="F14" s="22"/>
      <c r="G14" s="22"/>
      <c r="H14" s="22"/>
      <c r="J14" s="19"/>
      <c r="K14" s="38"/>
      <c r="L14" s="38"/>
      <c r="M14" s="38"/>
      <c r="X14" s="19"/>
    </row>
    <row r="15" spans="2:24" ht="18" customHeight="1">
      <c r="B15" s="13">
        <v>3</v>
      </c>
      <c r="C15" s="3" t="s">
        <v>39</v>
      </c>
      <c r="D15" s="4" t="s">
        <v>32</v>
      </c>
      <c r="E15" s="22">
        <v>0</v>
      </c>
      <c r="F15" s="22">
        <v>0</v>
      </c>
      <c r="G15" s="22">
        <f>+X15</f>
        <v>134096.30000000002</v>
      </c>
      <c r="H15" s="22">
        <f t="shared" si="0"/>
        <v>134096.30000000002</v>
      </c>
      <c r="J15" s="42">
        <v>144919.51</v>
      </c>
      <c r="K15" s="39">
        <v>999.42</v>
      </c>
      <c r="L15" s="39">
        <v>-12765.11</v>
      </c>
      <c r="M15" s="39">
        <v>942.48</v>
      </c>
      <c r="X15" s="19">
        <f>SUM(J15:W15)</f>
        <v>134096.30000000002</v>
      </c>
    </row>
    <row r="16" spans="2:25" ht="18" customHeight="1">
      <c r="B16" s="13"/>
      <c r="C16" s="1"/>
      <c r="D16" s="4" t="s">
        <v>36</v>
      </c>
      <c r="E16" s="22">
        <v>708000</v>
      </c>
      <c r="F16" s="22">
        <f>+X16-E16</f>
        <v>173658.61</v>
      </c>
      <c r="G16" s="22">
        <v>0</v>
      </c>
      <c r="H16" s="22">
        <f t="shared" si="0"/>
        <v>881658.61</v>
      </c>
      <c r="J16" s="19">
        <f>708000+160006.58</f>
        <v>868006.58</v>
      </c>
      <c r="K16" s="38">
        <f>ROUND(SUM($J16:J16)*9.4%/12,2)</f>
        <v>6799.38</v>
      </c>
      <c r="L16" s="38"/>
      <c r="M16" s="38">
        <f>ROUND(SUM($J16:K16)*9.4%/12,2)</f>
        <v>6852.65</v>
      </c>
      <c r="X16" s="19">
        <f>SUM(J16:W16)</f>
        <v>881658.61</v>
      </c>
      <c r="Y16" s="1" t="s">
        <v>79</v>
      </c>
    </row>
    <row r="17" spans="2:10" ht="18" customHeight="1">
      <c r="B17" s="13"/>
      <c r="C17" s="1"/>
      <c r="D17" s="4"/>
      <c r="E17" s="22"/>
      <c r="F17" s="22"/>
      <c r="G17" s="22"/>
      <c r="H17" s="22"/>
      <c r="J17" s="19"/>
    </row>
    <row r="18" spans="3:10" ht="18" customHeight="1">
      <c r="C18" s="10"/>
      <c r="D18" s="4"/>
      <c r="E18" s="22"/>
      <c r="F18" s="22"/>
      <c r="G18" s="22"/>
      <c r="H18" s="22"/>
      <c r="J18" s="19"/>
    </row>
    <row r="19" spans="2:24" ht="18" customHeight="1">
      <c r="B19" s="17"/>
      <c r="C19" s="15" t="s">
        <v>16</v>
      </c>
      <c r="D19" s="26"/>
      <c r="E19" s="23">
        <f>SUM(E6:E18)</f>
        <v>2751000</v>
      </c>
      <c r="F19" s="23">
        <f>SUM(F6:F18)</f>
        <v>1932259.3900000001</v>
      </c>
      <c r="G19" s="23">
        <f>SUM(G6:G18)</f>
        <v>19770815.53</v>
      </c>
      <c r="H19" s="23">
        <f>SUM(H6:H18)</f>
        <v>24454074.92</v>
      </c>
      <c r="J19" s="19"/>
      <c r="X19" s="40">
        <f>SUM(X7:X17)</f>
        <v>24454074.92</v>
      </c>
    </row>
    <row r="20" spans="5:10" ht="18" customHeight="1">
      <c r="E20" s="22"/>
      <c r="F20" s="22"/>
      <c r="G20" s="22"/>
      <c r="H20" s="22"/>
      <c r="J20" s="19"/>
    </row>
    <row r="21" spans="8:10" ht="18" customHeight="1">
      <c r="H21" s="30">
        <f>SUM(E19:G19)</f>
        <v>24454074.92</v>
      </c>
      <c r="J21" s="19"/>
    </row>
    <row r="22" spans="8:10" ht="18" customHeight="1">
      <c r="H22" s="31">
        <f>+H19-H21</f>
        <v>0</v>
      </c>
      <c r="J22" s="19"/>
    </row>
    <row r="23" ht="18" customHeight="1">
      <c r="J23" s="19"/>
    </row>
  </sheetData>
  <printOptions horizontalCentered="1"/>
  <pageMargins left="0.5" right="0.5" top="0.95" bottom="1" header="0" footer="0.5"/>
  <pageSetup horizontalDpi="180" verticalDpi="18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50"/>
  <sheetViews>
    <sheetView zoomScale="60" zoomScaleNormal="60" workbookViewId="0" topLeftCell="H1">
      <selection activeCell="J4" sqref="J3:J4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32.5546875" style="3" customWidth="1"/>
    <col min="4" max="4" width="16.77734375" style="4" customWidth="1"/>
    <col min="5" max="7" width="20.6640625" style="19" customWidth="1"/>
    <col min="8" max="8" width="20.6640625" style="1" customWidth="1"/>
    <col min="9" max="9" width="7.6640625" style="1" customWidth="1"/>
    <col min="10" max="12" width="14.6640625" style="1" customWidth="1"/>
    <col min="13" max="22" width="14.6640625" style="1" hidden="1" customWidth="1"/>
    <col min="23" max="23" width="15.6640625" style="1" customWidth="1"/>
    <col min="24" max="16384" width="10.77734375" style="1" customWidth="1"/>
  </cols>
  <sheetData>
    <row r="1" spans="2:4" ht="18" customHeight="1">
      <c r="B1" s="2" t="s">
        <v>52</v>
      </c>
      <c r="D1" s="34"/>
    </row>
    <row r="2" spans="2:8" ht="18" customHeight="1">
      <c r="B2" s="2" t="str">
        <f>+bib!B2</f>
        <v>BANK BORROWINGS AS AT 29 FEBRUARY 2004</v>
      </c>
      <c r="D2" s="34"/>
      <c r="E2" s="20"/>
      <c r="F2" s="20"/>
      <c r="G2" s="20"/>
      <c r="H2" s="5"/>
    </row>
    <row r="3" spans="2:8" ht="18" customHeight="1">
      <c r="B3" s="2"/>
      <c r="D3" s="34"/>
      <c r="E3" s="20"/>
      <c r="F3" s="20"/>
      <c r="G3" s="20"/>
      <c r="H3" s="5"/>
    </row>
    <row r="5" spans="2:23" ht="18" customHeight="1">
      <c r="B5" s="7" t="s">
        <v>2</v>
      </c>
      <c r="C5" s="8" t="s">
        <v>3</v>
      </c>
      <c r="D5" s="7" t="s">
        <v>17</v>
      </c>
      <c r="E5" s="21" t="s">
        <v>4</v>
      </c>
      <c r="F5" s="21" t="s">
        <v>5</v>
      </c>
      <c r="G5" s="21" t="s">
        <v>6</v>
      </c>
      <c r="H5" s="7" t="s">
        <v>7</v>
      </c>
      <c r="J5" s="41" t="s">
        <v>77</v>
      </c>
      <c r="K5" s="41" t="s">
        <v>65</v>
      </c>
      <c r="L5" s="41" t="s">
        <v>66</v>
      </c>
      <c r="M5" s="41" t="s">
        <v>67</v>
      </c>
      <c r="N5" s="41" t="s">
        <v>68</v>
      </c>
      <c r="O5" s="41" t="s">
        <v>69</v>
      </c>
      <c r="P5" s="41" t="s">
        <v>70</v>
      </c>
      <c r="Q5" s="41" t="s">
        <v>71</v>
      </c>
      <c r="R5" s="41" t="s">
        <v>72</v>
      </c>
      <c r="S5" s="41" t="s">
        <v>73</v>
      </c>
      <c r="T5" s="41" t="s">
        <v>74</v>
      </c>
      <c r="U5" s="41" t="s">
        <v>75</v>
      </c>
      <c r="V5" s="41" t="s">
        <v>76</v>
      </c>
      <c r="W5" s="41" t="s">
        <v>16</v>
      </c>
    </row>
    <row r="6" spans="2:23" ht="18" customHeight="1">
      <c r="B6" s="4"/>
      <c r="J6" s="19"/>
      <c r="K6" s="38"/>
      <c r="L6" s="3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8" customHeight="1">
      <c r="B7" s="13">
        <v>1</v>
      </c>
      <c r="C7" s="3" t="s">
        <v>31</v>
      </c>
      <c r="D7" s="4" t="s">
        <v>32</v>
      </c>
      <c r="E7" s="22">
        <v>0</v>
      </c>
      <c r="F7" s="22">
        <v>0</v>
      </c>
      <c r="G7" s="22">
        <f>+W7</f>
        <v>6453047.460000001</v>
      </c>
      <c r="H7" s="11">
        <f aca="true" t="shared" si="0" ref="H7:H30">SUM(E7:G7)</f>
        <v>6453047.460000001</v>
      </c>
      <c r="J7" s="19">
        <v>6353125.33</v>
      </c>
      <c r="K7" s="38">
        <f>ROUND(SUM($J7:J7)*9.4%/12,2)</f>
        <v>49766.15</v>
      </c>
      <c r="L7" s="38">
        <f>ROUND(SUM($J7:K7)*9.4%/12,2)</f>
        <v>50155.98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f>SUM(J7:V7)</f>
        <v>6453047.460000001</v>
      </c>
    </row>
    <row r="8" spans="2:23" ht="18" customHeight="1">
      <c r="B8" s="13"/>
      <c r="C8" s="33" t="s">
        <v>33</v>
      </c>
      <c r="D8" s="4" t="s">
        <v>19</v>
      </c>
      <c r="E8" s="22">
        <v>2000000</v>
      </c>
      <c r="F8" s="22">
        <f>+W8-E8</f>
        <v>1426675.25</v>
      </c>
      <c r="G8" s="22">
        <v>0</v>
      </c>
      <c r="H8" s="11">
        <f t="shared" si="0"/>
        <v>3426675.25</v>
      </c>
      <c r="J8" s="19">
        <v>3373614.94</v>
      </c>
      <c r="K8" s="38">
        <f>ROUND(SUM($J8:J8)*9.4%/12,2)</f>
        <v>26426.65</v>
      </c>
      <c r="L8" s="38">
        <f>ROUND(SUM($J8:K8)*9.4%/12,2)</f>
        <v>26633.66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f>SUM(J8:V8)</f>
        <v>3426675.25</v>
      </c>
    </row>
    <row r="9" spans="2:23" ht="18" customHeight="1">
      <c r="B9" s="13"/>
      <c r="D9" s="4" t="s">
        <v>53</v>
      </c>
      <c r="E9" s="22">
        <v>2344000</v>
      </c>
      <c r="F9" s="22">
        <f>+W9-E9</f>
        <v>2330978.4300000006</v>
      </c>
      <c r="G9" s="22">
        <v>0</v>
      </c>
      <c r="H9" s="11">
        <f t="shared" si="0"/>
        <v>4674978.430000001</v>
      </c>
      <c r="J9" s="22">
        <v>4602588.79</v>
      </c>
      <c r="K9" s="38">
        <f>ROUND(SUM($J9:J9)*9.4%/12,2)</f>
        <v>36053.61</v>
      </c>
      <c r="L9" s="38">
        <f>ROUND(SUM($J9:K9)*9.4%/12,2)</f>
        <v>36336.03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f>SUM(J9:V9)</f>
        <v>4674978.430000001</v>
      </c>
    </row>
    <row r="10" spans="2:23" ht="18" customHeight="1">
      <c r="B10" s="13"/>
      <c r="E10" s="22"/>
      <c r="F10" s="22"/>
      <c r="G10" s="22"/>
      <c r="H10" s="11"/>
      <c r="J10" s="19"/>
      <c r="K10" s="38"/>
      <c r="L10" s="3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2:23" ht="18" customHeight="1">
      <c r="B11" s="13">
        <v>2</v>
      </c>
      <c r="C11" s="3" t="s">
        <v>54</v>
      </c>
      <c r="D11" s="4" t="s">
        <v>32</v>
      </c>
      <c r="E11" s="19">
        <v>0</v>
      </c>
      <c r="F11" s="22">
        <v>0</v>
      </c>
      <c r="G11" s="22">
        <v>0</v>
      </c>
      <c r="H11" s="11"/>
      <c r="J11" s="19">
        <v>0</v>
      </c>
      <c r="K11" s="38">
        <f>ROUND(SUM($J11:J11)*9.4%/12,2)</f>
        <v>0</v>
      </c>
      <c r="L11" s="38">
        <f>ROUND(SUM($J11:K11)*9.4%/12,2)</f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f aca="true" t="shared" si="1" ref="W11:W30">SUM(J11:V11)</f>
        <v>0</v>
      </c>
    </row>
    <row r="12" spans="2:23" ht="18" customHeight="1">
      <c r="B12" s="13"/>
      <c r="C12" s="33" t="s">
        <v>35</v>
      </c>
      <c r="D12" s="4" t="s">
        <v>19</v>
      </c>
      <c r="E12" s="22">
        <v>2000000</v>
      </c>
      <c r="F12" s="22">
        <f>+W12-E12</f>
        <v>1760234.3399999999</v>
      </c>
      <c r="G12" s="22">
        <v>0</v>
      </c>
      <c r="H12" s="11">
        <f t="shared" si="0"/>
        <v>3760234.34</v>
      </c>
      <c r="J12" s="19">
        <v>3702009.04</v>
      </c>
      <c r="K12" s="38">
        <f>ROUND(SUM($J12:J12)*9.4%/12,2)</f>
        <v>28999.07</v>
      </c>
      <c r="L12" s="38">
        <f>ROUND(SUM($J12:K12)*9.4%/12,2)</f>
        <v>29226.23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f t="shared" si="1"/>
        <v>3760234.34</v>
      </c>
    </row>
    <row r="13" spans="2:23" ht="18" customHeight="1">
      <c r="B13" s="13"/>
      <c r="D13" s="4" t="s">
        <v>36</v>
      </c>
      <c r="E13" s="22">
        <v>4761000</v>
      </c>
      <c r="F13" s="22">
        <f>+W13-E13</f>
        <v>3156397.66</v>
      </c>
      <c r="G13" s="22">
        <v>0</v>
      </c>
      <c r="H13" s="11">
        <f t="shared" si="0"/>
        <v>7917397.66</v>
      </c>
      <c r="J13" s="19">
        <v>7794800.82</v>
      </c>
      <c r="K13" s="38">
        <f>ROUND(SUM($J13:J13)*9.4%/12,2)</f>
        <v>61059.27</v>
      </c>
      <c r="L13" s="38">
        <f>ROUND(SUM($J13:K13)*9.4%/12,2)</f>
        <v>61537.57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f t="shared" si="1"/>
        <v>7917397.66</v>
      </c>
    </row>
    <row r="14" spans="2:23" ht="18" customHeight="1">
      <c r="B14" s="13"/>
      <c r="E14" s="22"/>
      <c r="F14" s="22"/>
      <c r="G14" s="22"/>
      <c r="H14" s="11"/>
      <c r="J14" s="19"/>
      <c r="K14" s="38"/>
      <c r="L14" s="3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2:23" ht="18" customHeight="1">
      <c r="B15" s="13">
        <v>3</v>
      </c>
      <c r="C15" s="3" t="s">
        <v>37</v>
      </c>
      <c r="D15" s="4" t="s">
        <v>32</v>
      </c>
      <c r="E15" s="22">
        <v>0</v>
      </c>
      <c r="F15" s="22">
        <v>0</v>
      </c>
      <c r="G15" s="22">
        <f>+W15</f>
        <v>2496393.79</v>
      </c>
      <c r="H15" s="11">
        <f t="shared" si="0"/>
        <v>2496393.79</v>
      </c>
      <c r="J15" s="42">
        <v>2462391.31</v>
      </c>
      <c r="K15" s="39">
        <v>14599.39</v>
      </c>
      <c r="L15" s="38">
        <f>ROUND(SUM($J15:K15)*9.4%/12,2)</f>
        <v>19403.09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f t="shared" si="1"/>
        <v>2496393.79</v>
      </c>
    </row>
    <row r="16" spans="2:23" ht="18" customHeight="1">
      <c r="B16" s="13"/>
      <c r="C16" s="1"/>
      <c r="D16" s="4" t="s">
        <v>36</v>
      </c>
      <c r="E16" s="22">
        <v>1883000</v>
      </c>
      <c r="F16" s="22">
        <f>+W16-E16</f>
        <v>349043.76000000024</v>
      </c>
      <c r="G16" s="22">
        <v>0</v>
      </c>
      <c r="H16" s="11">
        <f t="shared" si="0"/>
        <v>2232043.7600000002</v>
      </c>
      <c r="J16" s="42">
        <v>2201347</v>
      </c>
      <c r="K16" s="39">
        <v>13348.31</v>
      </c>
      <c r="L16" s="38">
        <f>ROUND(SUM($J16:K16)*9.4%/12,2)</f>
        <v>17348.45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f t="shared" si="1"/>
        <v>2232043.7600000002</v>
      </c>
    </row>
    <row r="17" spans="2:23" ht="18" customHeight="1">
      <c r="B17" s="13"/>
      <c r="C17" s="1"/>
      <c r="E17" s="22"/>
      <c r="F17" s="22"/>
      <c r="G17" s="22"/>
      <c r="H17" s="11"/>
      <c r="J17" s="19"/>
      <c r="K17" s="38"/>
      <c r="L17" s="3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2:23" ht="18" customHeight="1">
      <c r="B18" s="13">
        <v>4</v>
      </c>
      <c r="C18" s="3" t="s">
        <v>38</v>
      </c>
      <c r="D18" s="4" t="s">
        <v>32</v>
      </c>
      <c r="E18" s="22">
        <v>0</v>
      </c>
      <c r="F18" s="22">
        <v>0</v>
      </c>
      <c r="G18" s="22">
        <f>+W18</f>
        <v>721338.84</v>
      </c>
      <c r="H18" s="11">
        <f t="shared" si="0"/>
        <v>721338.84</v>
      </c>
      <c r="J18" s="19">
        <v>710169.28</v>
      </c>
      <c r="K18" s="38">
        <f>ROUND(SUM($J18:J18)*9.4%/12,2)</f>
        <v>5562.99</v>
      </c>
      <c r="L18" s="38">
        <f>ROUND(SUM($J18:K18)*9.4%/12,2)</f>
        <v>5606.57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>
        <f t="shared" si="1"/>
        <v>721338.84</v>
      </c>
    </row>
    <row r="19" spans="2:23" ht="18" customHeight="1">
      <c r="B19" s="13"/>
      <c r="E19" s="22"/>
      <c r="F19" s="22"/>
      <c r="G19" s="22"/>
      <c r="H19" s="11"/>
      <c r="J19" s="19"/>
      <c r="K19" s="38"/>
      <c r="L19" s="3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ht="18" customHeight="1">
      <c r="B20" s="13">
        <v>5</v>
      </c>
      <c r="C20" s="3" t="s">
        <v>39</v>
      </c>
      <c r="D20" s="4" t="s">
        <v>32</v>
      </c>
      <c r="E20" s="22">
        <v>0</v>
      </c>
      <c r="F20" s="22">
        <v>0</v>
      </c>
      <c r="G20" s="22">
        <f>+W20</f>
        <v>469536.45</v>
      </c>
      <c r="H20" s="11">
        <f t="shared" si="0"/>
        <v>469536.45</v>
      </c>
      <c r="J20" s="19">
        <v>462265.92</v>
      </c>
      <c r="K20" s="38">
        <f>ROUND(SUM($J20:J20)*9.4%/12,2)</f>
        <v>3621.08</v>
      </c>
      <c r="L20" s="38">
        <f>ROUND(SUM($J20:K20)*9.4%/12,2)</f>
        <v>3649.45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>
        <f t="shared" si="1"/>
        <v>469536.45</v>
      </c>
    </row>
    <row r="21" spans="2:23" ht="18" customHeight="1">
      <c r="B21" s="13"/>
      <c r="C21" s="33" t="s">
        <v>40</v>
      </c>
      <c r="D21" s="4" t="s">
        <v>19</v>
      </c>
      <c r="E21" s="22">
        <v>1000000</v>
      </c>
      <c r="F21" s="22">
        <f>+W21-E21</f>
        <v>578297.5199999998</v>
      </c>
      <c r="G21" s="22">
        <v>0</v>
      </c>
      <c r="H21" s="11">
        <f t="shared" si="0"/>
        <v>1578297.5199999998</v>
      </c>
      <c r="J21" s="19">
        <v>1553858.39</v>
      </c>
      <c r="K21" s="38">
        <f>ROUND(SUM($J21:J21)*9.4%/12,2)</f>
        <v>12171.89</v>
      </c>
      <c r="L21" s="38">
        <f>ROUND(SUM($J21:K21)*9.4%/12,2)</f>
        <v>12267.24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>
        <f t="shared" si="1"/>
        <v>1578297.5199999998</v>
      </c>
    </row>
    <row r="22" spans="2:23" ht="18" customHeight="1">
      <c r="B22" s="13"/>
      <c r="E22" s="22"/>
      <c r="F22" s="22"/>
      <c r="G22" s="22"/>
      <c r="H22" s="11"/>
      <c r="J22" s="19"/>
      <c r="K22" s="38"/>
      <c r="L22" s="3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18" customHeight="1">
      <c r="B23" s="13">
        <v>6</v>
      </c>
      <c r="C23" s="3" t="s">
        <v>41</v>
      </c>
      <c r="D23" s="4" t="s">
        <v>19</v>
      </c>
      <c r="E23" s="22">
        <v>1000000</v>
      </c>
      <c r="F23" s="22">
        <f>+W23-E23</f>
        <v>589101.6499999999</v>
      </c>
      <c r="G23" s="22">
        <v>0</v>
      </c>
      <c r="H23" s="11">
        <f t="shared" si="0"/>
        <v>1589101.65</v>
      </c>
      <c r="J23" s="19">
        <v>1564495.23</v>
      </c>
      <c r="K23" s="38">
        <f>ROUND(SUM($J23:J23)*9.4%/12,2)</f>
        <v>12255.21</v>
      </c>
      <c r="L23" s="38">
        <f>ROUND(SUM($J23:K23)*9.4%/12,2)</f>
        <v>12351.21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>
        <f t="shared" si="1"/>
        <v>1589101.65</v>
      </c>
    </row>
    <row r="24" spans="2:23" ht="18" customHeight="1">
      <c r="B24" s="13"/>
      <c r="E24" s="22"/>
      <c r="F24" s="22"/>
      <c r="G24" s="22"/>
      <c r="H24" s="11"/>
      <c r="J24" s="19"/>
      <c r="K24" s="38"/>
      <c r="L24" s="3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18" customHeight="1">
      <c r="B25" s="13">
        <v>7</v>
      </c>
      <c r="C25" s="3" t="s">
        <v>55</v>
      </c>
      <c r="D25" s="4" t="s">
        <v>32</v>
      </c>
      <c r="E25" s="22">
        <v>0</v>
      </c>
      <c r="F25" s="22">
        <v>0</v>
      </c>
      <c r="G25" s="22">
        <f>+W25</f>
        <v>1060588.58</v>
      </c>
      <c r="H25" s="11">
        <f t="shared" si="0"/>
        <v>1060588.58</v>
      </c>
      <c r="J25" s="19">
        <v>1044165.91</v>
      </c>
      <c r="K25" s="38">
        <f>ROUND(SUM($J25:J25)*9.4%/12,2)</f>
        <v>8179.3</v>
      </c>
      <c r="L25" s="38">
        <f>ROUND(SUM($J25:K25)*9.4%/12,2)</f>
        <v>8243.37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>
        <f t="shared" si="1"/>
        <v>1060588.58</v>
      </c>
    </row>
    <row r="26" spans="2:23" ht="18" customHeight="1">
      <c r="B26" s="13"/>
      <c r="C26" s="33" t="s">
        <v>56</v>
      </c>
      <c r="D26" s="4" t="s">
        <v>36</v>
      </c>
      <c r="E26" s="22">
        <v>1911000</v>
      </c>
      <c r="F26" s="22">
        <f>+W26-E26</f>
        <v>1509105.04</v>
      </c>
      <c r="G26" s="22">
        <v>0</v>
      </c>
      <c r="H26" s="11">
        <f t="shared" si="0"/>
        <v>3420105.04</v>
      </c>
      <c r="J26" s="19">
        <v>3367146.47</v>
      </c>
      <c r="K26" s="38">
        <f>ROUND(SUM($J26:J26)*9.4%/12,2)</f>
        <v>26375.98</v>
      </c>
      <c r="L26" s="38">
        <f>ROUND(SUM($J26:K26)*9.4%/12,2)</f>
        <v>26582.59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f t="shared" si="1"/>
        <v>3420105.04</v>
      </c>
    </row>
    <row r="27" spans="2:23" ht="18" customHeight="1">
      <c r="B27" s="13"/>
      <c r="E27" s="22"/>
      <c r="F27" s="22"/>
      <c r="G27" s="22"/>
      <c r="H27" s="11"/>
      <c r="J27" s="19"/>
      <c r="K27" s="38"/>
      <c r="L27" s="3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23" ht="18" customHeight="1">
      <c r="B28" s="13">
        <v>8</v>
      </c>
      <c r="C28" s="3" t="s">
        <v>43</v>
      </c>
      <c r="D28" s="4" t="s">
        <v>32</v>
      </c>
      <c r="E28" s="22">
        <v>0</v>
      </c>
      <c r="F28" s="22">
        <v>0</v>
      </c>
      <c r="G28" s="22">
        <f>+W28</f>
        <v>8766582.950000001</v>
      </c>
      <c r="H28" s="11">
        <f t="shared" si="0"/>
        <v>8766582.950000001</v>
      </c>
      <c r="J28" s="19">
        <v>8630836.91</v>
      </c>
      <c r="K28" s="38">
        <f>ROUND(SUM($J28:J28)*9.4%/12,2)</f>
        <v>67608.22</v>
      </c>
      <c r="L28" s="38">
        <f>ROUND(SUM($J28:K28)*9.4%/12,2)</f>
        <v>68137.82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>
        <f t="shared" si="1"/>
        <v>8766582.950000001</v>
      </c>
    </row>
    <row r="29" spans="2:23" ht="18" customHeight="1">
      <c r="B29" s="13"/>
      <c r="E29" s="22"/>
      <c r="F29" s="22"/>
      <c r="G29" s="22"/>
      <c r="H29" s="11"/>
      <c r="J29" s="19"/>
      <c r="K29" s="38"/>
      <c r="L29" s="3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2:23" ht="18" customHeight="1">
      <c r="B30" s="13">
        <v>9</v>
      </c>
      <c r="C30" s="3" t="s">
        <v>57</v>
      </c>
      <c r="D30" s="4" t="s">
        <v>36</v>
      </c>
      <c r="E30" s="22">
        <v>1751000</v>
      </c>
      <c r="F30" s="22">
        <f>+W30-E30</f>
        <v>780240.6499999999</v>
      </c>
      <c r="G30" s="22">
        <v>0</v>
      </c>
      <c r="H30" s="11">
        <f t="shared" si="0"/>
        <v>2531240.65</v>
      </c>
      <c r="J30" s="19">
        <v>2492045.69</v>
      </c>
      <c r="K30" s="38">
        <f>ROUND(SUM($J30:J30)*9.4%/12,2)</f>
        <v>19521.02</v>
      </c>
      <c r="L30" s="38">
        <f>ROUND(SUM($J30:K30)*9.4%/12,2)</f>
        <v>19673.94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>
        <f t="shared" si="1"/>
        <v>2531240.65</v>
      </c>
    </row>
    <row r="31" spans="5:23" ht="18" customHeight="1">
      <c r="E31" s="22"/>
      <c r="F31" s="22"/>
      <c r="G31" s="22"/>
      <c r="H31" s="1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3:23" ht="18" customHeight="1">
      <c r="C32" s="10"/>
      <c r="E32" s="22"/>
      <c r="F32" s="22"/>
      <c r="G32" s="22"/>
      <c r="H32" s="11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3" ht="18" customHeight="1">
      <c r="B33" s="17"/>
      <c r="C33" s="15" t="s">
        <v>16</v>
      </c>
      <c r="D33" s="35"/>
      <c r="E33" s="23">
        <f>SUM(E6:E32)</f>
        <v>18650000</v>
      </c>
      <c r="F33" s="23">
        <f>SUM(F6:F32)</f>
        <v>12480074.299999999</v>
      </c>
      <c r="G33" s="23">
        <f>SUM(G6:G32)</f>
        <v>19967488.07</v>
      </c>
      <c r="H33" s="16">
        <f>SUM(H6:H32)</f>
        <v>51097562.37</v>
      </c>
      <c r="J33" s="16">
        <f>SUM(J6:J32)</f>
        <v>50314861.02999999</v>
      </c>
      <c r="K33" s="16">
        <f aca="true" t="shared" si="2" ref="K33:W33">SUM(K6:K32)</f>
        <v>385548.14</v>
      </c>
      <c r="L33" s="16">
        <f t="shared" si="2"/>
        <v>397153.20000000007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6">
        <f t="shared" si="2"/>
        <v>0</v>
      </c>
      <c r="Q33" s="16">
        <f t="shared" si="2"/>
        <v>0</v>
      </c>
      <c r="R33" s="16">
        <f t="shared" si="2"/>
        <v>0</v>
      </c>
      <c r="S33" s="16">
        <f t="shared" si="2"/>
        <v>0</v>
      </c>
      <c r="T33" s="16">
        <f t="shared" si="2"/>
        <v>0</v>
      </c>
      <c r="U33" s="16">
        <f t="shared" si="2"/>
        <v>0</v>
      </c>
      <c r="V33" s="16">
        <f t="shared" si="2"/>
        <v>0</v>
      </c>
      <c r="W33" s="16">
        <f t="shared" si="2"/>
        <v>51097562.37</v>
      </c>
    </row>
    <row r="34" spans="5:23" ht="18" customHeight="1">
      <c r="E34" s="22"/>
      <c r="F34" s="22"/>
      <c r="G34" s="22"/>
      <c r="H34" s="11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3:23" ht="18" customHeight="1">
      <c r="C35" s="25"/>
      <c r="E35" s="22"/>
      <c r="F35" s="22"/>
      <c r="G35" s="22"/>
      <c r="H35" s="28">
        <f>SUM(E33:G33)</f>
        <v>51097562.37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3:23" ht="18" customHeight="1">
      <c r="C36" s="25"/>
      <c r="E36" s="22"/>
      <c r="F36" s="22"/>
      <c r="G36" s="22"/>
      <c r="H36" s="22">
        <f>+H33-H35</f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3:23" ht="18" customHeight="1">
      <c r="C37" s="25"/>
      <c r="E37" s="22"/>
      <c r="F37" s="22"/>
      <c r="G37" s="22"/>
      <c r="H37" s="11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3:23" ht="18" customHeight="1">
      <c r="C38" s="25"/>
      <c r="E38" s="22"/>
      <c r="F38" s="22"/>
      <c r="G38" s="22"/>
      <c r="H38" s="11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3:23" ht="18" customHeight="1">
      <c r="C39" s="25"/>
      <c r="E39" s="22"/>
      <c r="F39" s="22"/>
      <c r="G39" s="22"/>
      <c r="H39" s="11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3:23" ht="18" customHeight="1">
      <c r="C40" s="25"/>
      <c r="E40" s="22"/>
      <c r="F40" s="22"/>
      <c r="G40" s="22"/>
      <c r="H40" s="1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3:23" ht="18" customHeight="1">
      <c r="C41" s="25"/>
      <c r="E41" s="22"/>
      <c r="F41" s="22"/>
      <c r="G41" s="22"/>
      <c r="H41" s="11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3:23" ht="18" customHeight="1">
      <c r="C42" s="25"/>
      <c r="E42" s="22"/>
      <c r="F42" s="22"/>
      <c r="G42" s="22"/>
      <c r="H42" s="11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3:23" ht="18" customHeight="1">
      <c r="C43" s="25"/>
      <c r="E43" s="22"/>
      <c r="F43" s="22"/>
      <c r="G43" s="22"/>
      <c r="H43" s="11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 ht="18" customHeight="1">
      <c r="C44" s="25"/>
      <c r="E44" s="22"/>
      <c r="F44" s="22"/>
      <c r="G44" s="22"/>
      <c r="H44" s="1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3:23" ht="18" customHeight="1">
      <c r="C45" s="2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3:23" ht="18" customHeight="1">
      <c r="C46" s="25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3:23" ht="18" customHeight="1">
      <c r="C47" s="25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3:23" ht="18" customHeight="1">
      <c r="C48" s="25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3:23" ht="18" customHeight="1">
      <c r="C49" s="25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ht="18" customHeight="1">
      <c r="C50" s="25"/>
    </row>
  </sheetData>
  <printOptions horizontalCentered="1"/>
  <pageMargins left="0.5" right="0.5" top="0.95" bottom="0.3" header="0" footer="0.5"/>
  <pageSetup horizontalDpi="180" verticalDpi="18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52"/>
  <sheetViews>
    <sheetView zoomScale="60" zoomScaleNormal="60" workbookViewId="0" topLeftCell="G21">
      <selection activeCell="J4" sqref="J3:J4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9.77734375" style="3" customWidth="1"/>
    <col min="4" max="4" width="16.77734375" style="4" customWidth="1"/>
    <col min="5" max="7" width="20.6640625" style="19" customWidth="1"/>
    <col min="8" max="8" width="20.6640625" style="1" customWidth="1"/>
    <col min="9" max="9" width="7.6640625" style="1" customWidth="1"/>
    <col min="10" max="12" width="14.6640625" style="1" customWidth="1"/>
    <col min="13" max="22" width="14.6640625" style="1" hidden="1" customWidth="1"/>
    <col min="23" max="23" width="14.6640625" style="1" customWidth="1"/>
    <col min="24" max="16384" width="10.77734375" style="1" customWidth="1"/>
  </cols>
  <sheetData>
    <row r="1" spans="2:4" ht="18" customHeight="1">
      <c r="B1" s="2" t="s">
        <v>58</v>
      </c>
      <c r="D1" s="34"/>
    </row>
    <row r="2" spans="2:8" ht="18" customHeight="1">
      <c r="B2" s="2" t="str">
        <f>+bib!B2</f>
        <v>BANK BORROWINGS AS AT 29 FEBRUARY 2004</v>
      </c>
      <c r="D2" s="34"/>
      <c r="E2" s="20"/>
      <c r="F2" s="20"/>
      <c r="G2" s="20"/>
      <c r="H2" s="5"/>
    </row>
    <row r="3" spans="2:8" ht="18" customHeight="1">
      <c r="B3" s="2"/>
      <c r="D3" s="34"/>
      <c r="E3" s="20"/>
      <c r="F3" s="20"/>
      <c r="G3" s="20"/>
      <c r="H3" s="5"/>
    </row>
    <row r="5" spans="2:23" ht="18" customHeight="1">
      <c r="B5" s="7" t="s">
        <v>2</v>
      </c>
      <c r="C5" s="8" t="s">
        <v>3</v>
      </c>
      <c r="D5" s="7" t="s">
        <v>17</v>
      </c>
      <c r="E5" s="21" t="s">
        <v>4</v>
      </c>
      <c r="F5" s="21" t="s">
        <v>5</v>
      </c>
      <c r="G5" s="21" t="s">
        <v>6</v>
      </c>
      <c r="H5" s="7" t="s">
        <v>7</v>
      </c>
      <c r="J5" s="41" t="s">
        <v>77</v>
      </c>
      <c r="K5" s="41" t="s">
        <v>65</v>
      </c>
      <c r="L5" s="41" t="s">
        <v>66</v>
      </c>
      <c r="M5" s="41" t="s">
        <v>67</v>
      </c>
      <c r="N5" s="41" t="s">
        <v>68</v>
      </c>
      <c r="O5" s="41" t="s">
        <v>69</v>
      </c>
      <c r="P5" s="41" t="s">
        <v>70</v>
      </c>
      <c r="Q5" s="41" t="s">
        <v>71</v>
      </c>
      <c r="R5" s="41" t="s">
        <v>72</v>
      </c>
      <c r="S5" s="41" t="s">
        <v>73</v>
      </c>
      <c r="T5" s="41" t="s">
        <v>74</v>
      </c>
      <c r="U5" s="41" t="s">
        <v>75</v>
      </c>
      <c r="V5" s="41" t="s">
        <v>76</v>
      </c>
      <c r="W5" s="41" t="s">
        <v>16</v>
      </c>
    </row>
    <row r="6" spans="2:23" ht="18" customHeight="1">
      <c r="B6" s="4"/>
      <c r="J6" s="19"/>
      <c r="K6" s="38"/>
      <c r="L6" s="3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8" customHeight="1">
      <c r="B7" s="4"/>
      <c r="C7" s="29" t="s">
        <v>3</v>
      </c>
      <c r="J7" s="19"/>
      <c r="K7" s="38"/>
      <c r="L7" s="38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8" customHeight="1">
      <c r="B8" s="4"/>
      <c r="J8" s="19"/>
      <c r="K8" s="38"/>
      <c r="L8" s="3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2:23" ht="18" customHeight="1">
      <c r="B9" s="13">
        <v>1</v>
      </c>
      <c r="C9" s="3" t="s">
        <v>59</v>
      </c>
      <c r="D9" s="4" t="s">
        <v>32</v>
      </c>
      <c r="E9" s="19">
        <v>0</v>
      </c>
      <c r="F9" s="22">
        <v>0</v>
      </c>
      <c r="G9" s="22">
        <f>+W9</f>
        <v>1955590.94</v>
      </c>
      <c r="H9" s="11">
        <f>SUM(E9:G9)</f>
        <v>1955590.94</v>
      </c>
      <c r="J9" s="42">
        <v>1925487.22</v>
      </c>
      <c r="K9" s="39">
        <v>15493.33</v>
      </c>
      <c r="L9" s="39">
        <v>14610.39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f>SUM(J9:V9)</f>
        <v>1955590.94</v>
      </c>
    </row>
    <row r="10" spans="2:23" ht="18" customHeight="1">
      <c r="B10" s="13"/>
      <c r="D10" s="4" t="s">
        <v>19</v>
      </c>
      <c r="E10" s="22">
        <v>500000</v>
      </c>
      <c r="F10" s="22">
        <f>+W10-E10</f>
        <v>406693.08999999997</v>
      </c>
      <c r="G10" s="22">
        <v>0</v>
      </c>
      <c r="H10" s="11">
        <f aca="true" t="shared" si="0" ref="H10:H32">SUM(E10:G10)</f>
        <v>906693.09</v>
      </c>
      <c r="J10" s="19">
        <v>892653.41</v>
      </c>
      <c r="K10" s="38">
        <f>ROUND(SUM($J10:J10)*9.4%/12,2)</f>
        <v>6992.45</v>
      </c>
      <c r="L10" s="38">
        <f>ROUND(SUM($J10:K10)*9.4%/12,2)</f>
        <v>7047.23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f aca="true" t="shared" si="1" ref="W10:W32">SUM(J10:V10)</f>
        <v>906693.09</v>
      </c>
    </row>
    <row r="11" spans="2:23" ht="18" customHeight="1">
      <c r="B11" s="13"/>
      <c r="D11" s="4" t="s">
        <v>36</v>
      </c>
      <c r="E11" s="22">
        <v>2365000</v>
      </c>
      <c r="F11" s="22">
        <f>+W11-E11</f>
        <v>1940782.37</v>
      </c>
      <c r="G11" s="22">
        <v>0</v>
      </c>
      <c r="H11" s="11">
        <f t="shared" si="0"/>
        <v>4305782.37</v>
      </c>
      <c r="J11" s="19">
        <v>4239109.54</v>
      </c>
      <c r="K11" s="38">
        <f>ROUND(SUM($J11:J11)*9.4%/12,2)</f>
        <v>33206.36</v>
      </c>
      <c r="L11" s="38">
        <f>ROUND(SUM($J11:K11)*9.4%/12,2)</f>
        <v>33466.47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f t="shared" si="1"/>
        <v>4305782.37</v>
      </c>
    </row>
    <row r="12" spans="2:23" ht="18" customHeight="1">
      <c r="B12" s="13"/>
      <c r="E12" s="22"/>
      <c r="F12" s="22"/>
      <c r="G12" s="22"/>
      <c r="H12" s="11"/>
      <c r="J12" s="19"/>
      <c r="K12" s="38"/>
      <c r="L12" s="3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2:23" ht="18" customHeight="1">
      <c r="B13" s="13">
        <v>2</v>
      </c>
      <c r="C13" s="3" t="s">
        <v>43</v>
      </c>
      <c r="D13" s="4" t="s">
        <v>32</v>
      </c>
      <c r="E13" s="22">
        <v>0</v>
      </c>
      <c r="F13" s="22">
        <v>0</v>
      </c>
      <c r="G13" s="22">
        <f>+W13</f>
        <v>404721.16</v>
      </c>
      <c r="H13" s="11">
        <f t="shared" si="0"/>
        <v>404721.16</v>
      </c>
      <c r="J13" s="19">
        <v>398454.26</v>
      </c>
      <c r="K13" s="38">
        <f>ROUND(SUM($J13:J13)*9.4%/12,2)</f>
        <v>3121.23</v>
      </c>
      <c r="L13" s="38">
        <f>ROUND(SUM($J13:K13)*9.4%/12,2)</f>
        <v>3145.67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f t="shared" si="1"/>
        <v>404721.16</v>
      </c>
    </row>
    <row r="14" spans="2:23" ht="18" customHeight="1">
      <c r="B14" s="13"/>
      <c r="C14" s="37" t="s">
        <v>60</v>
      </c>
      <c r="D14" s="4" t="s">
        <v>36</v>
      </c>
      <c r="E14" s="22">
        <v>1711000</v>
      </c>
      <c r="F14" s="22">
        <f>+W14-E14</f>
        <v>1481624.1799999997</v>
      </c>
      <c r="G14" s="22">
        <v>0</v>
      </c>
      <c r="H14" s="11">
        <f t="shared" si="0"/>
        <v>3192624.1799999997</v>
      </c>
      <c r="J14" s="19">
        <v>3143188.03</v>
      </c>
      <c r="K14" s="38">
        <f>ROUND(SUM($J14:J14)*9.4%/12,2)</f>
        <v>24621.64</v>
      </c>
      <c r="L14" s="38">
        <f>ROUND(SUM($J14:K14)*9.4%/12,2)</f>
        <v>24814.51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f t="shared" si="1"/>
        <v>3192624.1799999997</v>
      </c>
    </row>
    <row r="15" spans="2:23" ht="18" customHeight="1">
      <c r="B15" s="13"/>
      <c r="C15" s="1"/>
      <c r="E15" s="22"/>
      <c r="F15" s="22"/>
      <c r="G15" s="22"/>
      <c r="H15" s="11"/>
      <c r="J15" s="19"/>
      <c r="K15" s="38"/>
      <c r="L15" s="3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2:23" ht="18" customHeight="1">
      <c r="B16" s="13">
        <v>3</v>
      </c>
      <c r="C16" s="3" t="s">
        <v>57</v>
      </c>
      <c r="D16" s="4" t="s">
        <v>36</v>
      </c>
      <c r="E16" s="22">
        <v>1903000</v>
      </c>
      <c r="F16" s="22">
        <f>+W16-E16</f>
        <v>1491672.5299999998</v>
      </c>
      <c r="G16" s="22">
        <v>0</v>
      </c>
      <c r="H16" s="11">
        <f t="shared" si="0"/>
        <v>3394672.53</v>
      </c>
      <c r="J16" s="19">
        <v>3342107.77</v>
      </c>
      <c r="K16" s="38">
        <f>ROUND(SUM($J16:J16)*9.4%/12,2)</f>
        <v>26179.84</v>
      </c>
      <c r="L16" s="38">
        <f>ROUND(SUM($J16:K16)*9.4%/12,2)</f>
        <v>26384.92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f t="shared" si="1"/>
        <v>3394672.53</v>
      </c>
    </row>
    <row r="17" spans="2:23" ht="18" customHeight="1">
      <c r="B17" s="13"/>
      <c r="E17" s="22"/>
      <c r="F17" s="22"/>
      <c r="G17" s="22"/>
      <c r="H17" s="11"/>
      <c r="J17" s="19"/>
      <c r="K17" s="38"/>
      <c r="L17" s="3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2:23" ht="18" customHeight="1">
      <c r="B18" s="13">
        <v>4</v>
      </c>
      <c r="C18" s="3" t="s">
        <v>39</v>
      </c>
      <c r="D18" s="4" t="s">
        <v>32</v>
      </c>
      <c r="E18" s="22">
        <v>0</v>
      </c>
      <c r="F18" s="22">
        <v>0</v>
      </c>
      <c r="G18" s="22">
        <f>+W18</f>
        <v>1020454.37</v>
      </c>
      <c r="H18" s="11">
        <f t="shared" si="0"/>
        <v>1020454.37</v>
      </c>
      <c r="J18" s="42">
        <v>1005028.25</v>
      </c>
      <c r="K18" s="39">
        <v>7939.2</v>
      </c>
      <c r="L18" s="39">
        <v>7486.92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>
        <f t="shared" si="1"/>
        <v>1020454.37</v>
      </c>
    </row>
    <row r="19" spans="2:23" ht="18" customHeight="1">
      <c r="B19" s="13"/>
      <c r="D19" s="4" t="s">
        <v>36</v>
      </c>
      <c r="E19" s="22">
        <v>968000</v>
      </c>
      <c r="F19" s="22">
        <f>+W19-E19</f>
        <v>743774.3299999998</v>
      </c>
      <c r="G19" s="22">
        <v>0</v>
      </c>
      <c r="H19" s="11">
        <f t="shared" si="0"/>
        <v>1711774.3299999998</v>
      </c>
      <c r="J19" s="19">
        <v>1685268.38</v>
      </c>
      <c r="K19" s="38">
        <f>ROUND(SUM($J19:J19)*9.4%/12,2)</f>
        <v>13201.27</v>
      </c>
      <c r="L19" s="38">
        <f>ROUND(SUM($J19:K19)*9.4%/12,2)</f>
        <v>13304.68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>
        <f t="shared" si="1"/>
        <v>1711774.3299999998</v>
      </c>
    </row>
    <row r="20" spans="2:23" ht="18" customHeight="1">
      <c r="B20" s="13"/>
      <c r="E20" s="22"/>
      <c r="F20" s="22"/>
      <c r="G20" s="22"/>
      <c r="H20" s="11"/>
      <c r="J20" s="19"/>
      <c r="K20" s="38"/>
      <c r="L20" s="3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ht="18" customHeight="1">
      <c r="B21" s="13">
        <v>5</v>
      </c>
      <c r="C21" s="3" t="s">
        <v>55</v>
      </c>
      <c r="D21" s="4" t="s">
        <v>32</v>
      </c>
      <c r="E21" s="22">
        <v>0</v>
      </c>
      <c r="F21" s="22">
        <v>0</v>
      </c>
      <c r="G21" s="22">
        <f>+W21</f>
        <v>937318.6900000001</v>
      </c>
      <c r="H21" s="11">
        <f t="shared" si="0"/>
        <v>937318.6900000001</v>
      </c>
      <c r="J21" s="19">
        <v>922804.79</v>
      </c>
      <c r="K21" s="38">
        <f>ROUND(SUM($J21:J21)*9.4%/12,2)</f>
        <v>7228.64</v>
      </c>
      <c r="L21" s="38">
        <f>ROUND(SUM($J21:K21)*9.4%/12,2)</f>
        <v>7285.26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>
        <f t="shared" si="1"/>
        <v>937318.6900000001</v>
      </c>
    </row>
    <row r="22" spans="2:23" ht="18" customHeight="1">
      <c r="B22" s="13"/>
      <c r="C22" s="33" t="s">
        <v>61</v>
      </c>
      <c r="D22" s="4" t="s">
        <v>36</v>
      </c>
      <c r="E22" s="22">
        <v>985000</v>
      </c>
      <c r="F22" s="22">
        <f>+W22-E22</f>
        <v>768544.6699999999</v>
      </c>
      <c r="G22" s="22">
        <v>0</v>
      </c>
      <c r="H22" s="11">
        <f t="shared" si="0"/>
        <v>1753544.67</v>
      </c>
      <c r="J22" s="19">
        <v>1726391.93</v>
      </c>
      <c r="K22" s="38">
        <f>ROUND(SUM($J22:J22)*9.4%/12,2)</f>
        <v>13523.4</v>
      </c>
      <c r="L22" s="38">
        <f>ROUND(SUM($J22:K22)*9.4%/12,2)</f>
        <v>13629.34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>
        <f t="shared" si="1"/>
        <v>1753544.67</v>
      </c>
    </row>
    <row r="23" spans="2:23" ht="18" customHeight="1">
      <c r="B23" s="13"/>
      <c r="E23" s="22"/>
      <c r="F23" s="22"/>
      <c r="G23" s="22"/>
      <c r="H23" s="11"/>
      <c r="J23" s="19"/>
      <c r="K23" s="38"/>
      <c r="L23" s="3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18" customHeight="1">
      <c r="B24" s="13">
        <v>6</v>
      </c>
      <c r="C24" s="3" t="s">
        <v>62</v>
      </c>
      <c r="D24" s="4" t="s">
        <v>32</v>
      </c>
      <c r="E24" s="22">
        <v>0</v>
      </c>
      <c r="F24" s="22">
        <v>0</v>
      </c>
      <c r="G24" s="22">
        <f>+W24</f>
        <v>1689418.41</v>
      </c>
      <c r="H24" s="11">
        <f t="shared" si="0"/>
        <v>1689418.41</v>
      </c>
      <c r="J24" s="42">
        <v>1666815.5</v>
      </c>
      <c r="K24" s="39">
        <v>9471.99</v>
      </c>
      <c r="L24" s="38">
        <f>ROUND(SUM($J24:K24)*9.4%/12,2)</f>
        <v>13130.92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f t="shared" si="1"/>
        <v>1689418.41</v>
      </c>
    </row>
    <row r="25" spans="2:23" ht="18" customHeight="1">
      <c r="B25" s="13"/>
      <c r="E25" s="22"/>
      <c r="F25" s="22"/>
      <c r="G25" s="22"/>
      <c r="H25" s="11"/>
      <c r="J25" s="19"/>
      <c r="K25" s="38"/>
      <c r="L25" s="3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ht="18" customHeight="1">
      <c r="B26" s="13"/>
      <c r="C26" s="29" t="s">
        <v>46</v>
      </c>
      <c r="E26" s="22"/>
      <c r="F26" s="22"/>
      <c r="G26" s="22"/>
      <c r="H26" s="11"/>
      <c r="J26" s="19"/>
      <c r="K26" s="38"/>
      <c r="L26" s="3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ht="18" customHeight="1">
      <c r="B27" s="13"/>
      <c r="C27" s="29"/>
      <c r="E27" s="22"/>
      <c r="F27" s="22"/>
      <c r="G27" s="22"/>
      <c r="H27" s="11"/>
      <c r="J27" s="19"/>
      <c r="K27" s="38"/>
      <c r="L27" s="3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23" ht="18" customHeight="1">
      <c r="B28" s="13">
        <v>7</v>
      </c>
      <c r="C28" s="3" t="s">
        <v>45</v>
      </c>
      <c r="E28" s="22">
        <v>315616.87</v>
      </c>
      <c r="F28" s="22">
        <f>+W28-E28</f>
        <v>108859.16999999998</v>
      </c>
      <c r="G28" s="22">
        <v>0</v>
      </c>
      <c r="H28" s="11">
        <f t="shared" si="0"/>
        <v>424476.04</v>
      </c>
      <c r="J28" s="19">
        <v>417903.24</v>
      </c>
      <c r="K28" s="38">
        <f>ROUND(SUM($J28:J28)*9.4%/12,2)</f>
        <v>3273.58</v>
      </c>
      <c r="L28" s="38">
        <f>ROUND(SUM($J28:K28)*9.4%/12,2)</f>
        <v>3299.22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>
        <f t="shared" si="1"/>
        <v>424476.04</v>
      </c>
    </row>
    <row r="29" spans="2:23" ht="18" customHeight="1">
      <c r="B29" s="13"/>
      <c r="E29" s="22"/>
      <c r="F29" s="22"/>
      <c r="G29" s="22"/>
      <c r="H29" s="11"/>
      <c r="J29" s="19"/>
      <c r="K29" s="38"/>
      <c r="L29" s="3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2:23" ht="18" customHeight="1">
      <c r="B30" s="13">
        <v>8</v>
      </c>
      <c r="C30" s="3" t="s">
        <v>47</v>
      </c>
      <c r="E30" s="22">
        <v>315757.23</v>
      </c>
      <c r="F30" s="22">
        <f>+W30-E30</f>
        <v>80438.78999999998</v>
      </c>
      <c r="G30" s="22">
        <v>0</v>
      </c>
      <c r="H30" s="11">
        <f t="shared" si="0"/>
        <v>396196.01999999996</v>
      </c>
      <c r="J30" s="19">
        <v>390008.42</v>
      </c>
      <c r="K30" s="38">
        <v>3093.8</v>
      </c>
      <c r="L30" s="38">
        <v>3093.8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>
        <f t="shared" si="1"/>
        <v>396196.01999999996</v>
      </c>
    </row>
    <row r="31" spans="2:23" ht="18" customHeight="1">
      <c r="B31" s="13"/>
      <c r="E31" s="22"/>
      <c r="F31" s="22"/>
      <c r="G31" s="22"/>
      <c r="H31" s="11"/>
      <c r="J31" s="19"/>
      <c r="K31" s="38"/>
      <c r="L31" s="3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2:23" ht="18" customHeight="1">
      <c r="B32" s="13">
        <v>9</v>
      </c>
      <c r="C32" s="3" t="s">
        <v>63</v>
      </c>
      <c r="E32" s="22">
        <v>37147.7</v>
      </c>
      <c r="F32" s="22">
        <f>+W32-E32</f>
        <v>13343.620000000003</v>
      </c>
      <c r="G32" s="22">
        <v>0</v>
      </c>
      <c r="H32" s="11">
        <f t="shared" si="0"/>
        <v>50491.32</v>
      </c>
      <c r="J32" s="19">
        <v>49709.49</v>
      </c>
      <c r="K32" s="38">
        <f>ROUND(SUM($J32:J32)*9.4%/12,2)</f>
        <v>389.39</v>
      </c>
      <c r="L32" s="38">
        <f>ROUND(SUM($J32:K32)*9.4%/12,2)</f>
        <v>392.44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f t="shared" si="1"/>
        <v>50491.32</v>
      </c>
    </row>
    <row r="33" spans="2:23" ht="18" customHeight="1">
      <c r="B33" s="13"/>
      <c r="E33" s="22"/>
      <c r="F33" s="22"/>
      <c r="G33" s="22"/>
      <c r="H33" s="11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3:23" ht="18" customHeight="1">
      <c r="C34" s="10"/>
      <c r="E34" s="22"/>
      <c r="F34" s="22"/>
      <c r="G34" s="22"/>
      <c r="H34" s="11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23" ht="18" customHeight="1">
      <c r="B35" s="17"/>
      <c r="C35" s="15" t="s">
        <v>16</v>
      </c>
      <c r="D35" s="35"/>
      <c r="E35" s="23">
        <f>SUM(E6:E34)</f>
        <v>9100521.799999999</v>
      </c>
      <c r="F35" s="23">
        <f>SUM(F6:F34)</f>
        <v>7035732.75</v>
      </c>
      <c r="G35" s="23">
        <f>SUM(G6:G34)</f>
        <v>6007503.57</v>
      </c>
      <c r="H35" s="16">
        <f>SUM(H6:H34)</f>
        <v>22143758.119999997</v>
      </c>
      <c r="J35" s="16">
        <f aca="true" t="shared" si="2" ref="J35:W35">SUM(J6:J34)</f>
        <v>21804930.229999997</v>
      </c>
      <c r="K35" s="16">
        <f t="shared" si="2"/>
        <v>167736.12</v>
      </c>
      <c r="L35" s="16">
        <f t="shared" si="2"/>
        <v>171091.77</v>
      </c>
      <c r="M35" s="16">
        <f t="shared" si="2"/>
        <v>0</v>
      </c>
      <c r="N35" s="16">
        <f t="shared" si="2"/>
        <v>0</v>
      </c>
      <c r="O35" s="16">
        <f t="shared" si="2"/>
        <v>0</v>
      </c>
      <c r="P35" s="16">
        <f t="shared" si="2"/>
        <v>0</v>
      </c>
      <c r="Q35" s="16">
        <f t="shared" si="2"/>
        <v>0</v>
      </c>
      <c r="R35" s="16">
        <f t="shared" si="2"/>
        <v>0</v>
      </c>
      <c r="S35" s="16">
        <f t="shared" si="2"/>
        <v>0</v>
      </c>
      <c r="T35" s="16">
        <f t="shared" si="2"/>
        <v>0</v>
      </c>
      <c r="U35" s="16">
        <f t="shared" si="2"/>
        <v>0</v>
      </c>
      <c r="V35" s="16">
        <f t="shared" si="2"/>
        <v>0</v>
      </c>
      <c r="W35" s="16">
        <f t="shared" si="2"/>
        <v>22143758.119999997</v>
      </c>
    </row>
    <row r="36" spans="5:23" ht="18" customHeight="1">
      <c r="E36" s="22"/>
      <c r="F36" s="22"/>
      <c r="G36" s="22"/>
      <c r="H36" s="1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3:23" ht="18" customHeight="1">
      <c r="C37" s="25"/>
      <c r="E37" s="22"/>
      <c r="F37" s="22"/>
      <c r="G37" s="22"/>
      <c r="H37" s="28">
        <f>SUM(E35:G35)</f>
        <v>22143758.119999997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3:23" ht="18" customHeight="1">
      <c r="C38" s="25"/>
      <c r="E38" s="22"/>
      <c r="F38" s="22"/>
      <c r="G38" s="22"/>
      <c r="H38" s="22">
        <f>+H35-H37</f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3:23" ht="18" customHeight="1">
      <c r="C39" s="25"/>
      <c r="E39" s="22"/>
      <c r="F39" s="22"/>
      <c r="G39" s="22"/>
      <c r="H39" s="11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3:23" ht="18" customHeight="1">
      <c r="C40" s="25"/>
      <c r="E40" s="22"/>
      <c r="F40" s="22"/>
      <c r="G40" s="22"/>
      <c r="H40" s="1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3:23" ht="18" customHeight="1">
      <c r="C41" s="25"/>
      <c r="E41" s="22"/>
      <c r="F41" s="22"/>
      <c r="G41" s="22"/>
      <c r="H41" s="11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3:23" ht="18" customHeight="1">
      <c r="C42" s="25"/>
      <c r="E42" s="22"/>
      <c r="F42" s="22"/>
      <c r="G42" s="22"/>
      <c r="H42" s="11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3:23" ht="18" customHeight="1">
      <c r="C43" s="25"/>
      <c r="E43" s="22"/>
      <c r="F43" s="22"/>
      <c r="G43" s="22"/>
      <c r="H43" s="11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 ht="18" customHeight="1">
      <c r="C44" s="25"/>
      <c r="E44" s="22"/>
      <c r="F44" s="22"/>
      <c r="G44" s="22"/>
      <c r="H44" s="1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3:23" ht="18" customHeight="1">
      <c r="C45" s="25"/>
      <c r="E45" s="22"/>
      <c r="F45" s="22"/>
      <c r="G45" s="22"/>
      <c r="H45" s="1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3:23" ht="18" customHeight="1">
      <c r="C46" s="25"/>
      <c r="E46" s="22"/>
      <c r="F46" s="22"/>
      <c r="G46" s="22"/>
      <c r="H46" s="11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3:23" ht="18" customHeight="1">
      <c r="C47" s="25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3:23" ht="18" customHeight="1">
      <c r="C48" s="25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3:23" ht="18" customHeight="1">
      <c r="C49" s="25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3:23" ht="18" customHeight="1">
      <c r="C50" s="25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ht="18" customHeight="1">
      <c r="C51" s="25"/>
    </row>
    <row r="52" ht="18" customHeight="1">
      <c r="C52" s="25"/>
    </row>
  </sheetData>
  <printOptions horizontalCentered="1"/>
  <pageMargins left="0.5" right="0.5" top="0.7" bottom="0.5" header="0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2004-03-25T07:55:41Z</cp:lastPrinted>
  <dcterms:created xsi:type="dcterms:W3CDTF">2001-11-01T01:42:29Z</dcterms:created>
  <dcterms:modified xsi:type="dcterms:W3CDTF">2004-03-31T10:49:11Z</dcterms:modified>
  <cp:category/>
  <cp:version/>
  <cp:contentType/>
  <cp:contentStatus/>
</cp:coreProperties>
</file>