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2" windowWidth="9360" windowHeight="3936" activeTab="0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<sst xmlns="http://schemas.openxmlformats.org/spreadsheetml/2006/main" count="611" uniqueCount="495">
  <si>
    <t>continual expansion of its existing operations, the Group, looks forward to a better performance.</t>
  </si>
  <si>
    <t>28 December 2005</t>
  </si>
  <si>
    <t>Jasin. Applications to set aside the judgements have been filed. Hearing of the said applications for Mudek and</t>
  </si>
  <si>
    <t>action. Hearing of the application is fixed on 21 February 2006.</t>
  </si>
  <si>
    <t>Seri Jasin is fixed on 5 and 12 January 2006 respectively. Jiddi Joned's application to strike out IRB's action was</t>
  </si>
  <si>
    <t>dismissed with costs. An appeal has been filed against the said decision but no date has been fixed for hearing</t>
  </si>
  <si>
    <t>yet. In respect of Berembang, a defence has been filed. No date has been fixed for hearing yet.</t>
  </si>
  <si>
    <t>Mention date has been fixed on 5 January 2006.</t>
  </si>
  <si>
    <t xml:space="preserve">For the quarter under review, the Group achieved a net loss of RM14.65 million which included exceptional losses of </t>
  </si>
  <si>
    <t>3 months</t>
  </si>
  <si>
    <t>31 October 2005</t>
  </si>
  <si>
    <t>31 October 2004</t>
  </si>
  <si>
    <t>Net income taxes paid</t>
  </si>
  <si>
    <t>Cash generated from operating activities</t>
  </si>
  <si>
    <t>Net cash generated from/(used in) operating activities</t>
  </si>
  <si>
    <t>Net cash (used in)/generated from financing activities</t>
  </si>
  <si>
    <t>Net (decrease)/increase in cash and cash equivalents</t>
  </si>
  <si>
    <t>application has been filed into court to set aside the default judement based on the grounds that service</t>
  </si>
  <si>
    <t>revision involving the said assessment years arising from termination of sales of a number of property units</t>
  </si>
  <si>
    <t>was bad and the taxable amount is disputed. Prior to this, Pujian had already submitted an appeal to IRB for tax</t>
  </si>
  <si>
    <t>still pending approval by IRB.</t>
  </si>
  <si>
    <t>earlier recognised as sales by Pujian. The tax appeal which is supported by the company's tax consultants, is</t>
  </si>
  <si>
    <t xml:space="preserve">The hearing of Jiddi Joned's application for further and better particulars (filed before the striking out) has been </t>
  </si>
  <si>
    <t>Plaintiff's application for summary judgement and Pujian's application to strike out plaintiff's claim have both been</t>
  </si>
  <si>
    <t>fixed for hearing on 11 January 2006.</t>
  </si>
  <si>
    <t>The Government of Malaysia (Inland Revenue Board)("IRB") v 4 subsidiary companies, Mudek Sdn Bhd</t>
  </si>
  <si>
    <t>IRB issued writ of summons against the above-mentioned 4 subsidary companies for real property gains tax</t>
  </si>
  <si>
    <t>owed by the subsidiary companies. Subsequently IRB obtained judgements in default against Mudek and Seri</t>
  </si>
  <si>
    <t>("Mudek"), Seri Jasin Sdn Bhd ("Seri Jasin"), Berembang Sdn Bhd ("Berembang") and Jiddi Joned individually</t>
  </si>
  <si>
    <t xml:space="preserve">The said subsidiary companies, together with Jiddi Joned, have initiated another legal proceeding against Yeng </t>
  </si>
  <si>
    <t>Chong Realty Bhd similar to (ii) above, for part of the said real property gains tax witheld from the purchase</t>
  </si>
  <si>
    <t>consideration for the disposal of assets concerned. The defendant has again filed an application to strike out the</t>
  </si>
  <si>
    <t>Yeng Chong Realty Bhd v Tenaga Nasional Bhd ("TNB"), Mudek and Berembang</t>
  </si>
  <si>
    <t>Operating loss</t>
  </si>
  <si>
    <t>There was no disposal of properties during the current quarter.</t>
  </si>
  <si>
    <t>Prospects for the Next Financial Year</t>
  </si>
  <si>
    <t>The diluted loss per share for the current quarter and cumulative period are not shown as the effect is anti-dilutive.</t>
  </si>
  <si>
    <t>Deffered tax</t>
  </si>
  <si>
    <t xml:space="preserve"> (vii)</t>
  </si>
  <si>
    <t xml:space="preserve">IRB has issued a writ of summons for real property gains tax allegedly owed by Berembang. A statement of </t>
  </si>
  <si>
    <t xml:space="preserve">defence has been filed on 17 June 2005. </t>
  </si>
  <si>
    <t xml:space="preserve"> (ix)</t>
  </si>
  <si>
    <t>subsidiary company</t>
  </si>
  <si>
    <t>The Government of Malaysia (Inland Revenue Board)("IRB") v Pujian Development Sdn Bhd ("Berembang"), a</t>
  </si>
  <si>
    <t xml:space="preserve">During the quarter, the Group acquired 2 ordinary shares of RM1.00 each, representing 100% equity in Casa Rancak </t>
  </si>
  <si>
    <t>Sdn Bhd at RM1.00 per share.</t>
  </si>
  <si>
    <t>Accumulated</t>
  </si>
  <si>
    <t>losses</t>
  </si>
  <si>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</si>
  <si>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</si>
  <si>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</si>
  <si>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 xml:space="preserve">      ''000</t>
  </si>
  <si>
    <t>The Plantations/Palm Oil Mills Division is expected to improve in its performance by the end of the financial year</t>
  </si>
  <si>
    <t>holdings from 14.96% to 19.46%.</t>
  </si>
  <si>
    <t>warrants in Tomisho Holdings Berhad at RM1.00 par value per share. This resulted in an increase in the Group's</t>
  </si>
  <si>
    <t>Total investments in quoted securities as at the end of the current year to date are as follows :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</si>
  <si>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</si>
  <si>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</si>
  <si>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</si>
  <si>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The Group remains optimistic of the performance of its education associate under SEGI and expect it to contribute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</si>
  <si>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</si>
  <si>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</si>
  <si>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</si>
  <si>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</si>
  <si>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</si>
  <si>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</si>
  <si>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The Plantations/Palm Oil Mills Division should see an improvement in its performance in the next financial year</t>
  </si>
  <si>
    <t xml:space="preserve">Current </t>
  </si>
  <si>
    <t>Ended</t>
  </si>
  <si>
    <t>Comparative</t>
  </si>
  <si>
    <t>profit guarantee shortfall.</t>
  </si>
  <si>
    <t>Current Quarter</t>
  </si>
  <si>
    <t>liabilities are as follows: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</si>
  <si>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</si>
  <si>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</si>
  <si>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</si>
  <si>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</si>
  <si>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</si>
  <si>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</si>
  <si>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</si>
  <si>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</si>
  <si>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</si>
  <si>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</si>
  <si>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</si>
  <si>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</si>
  <si>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</si>
  <si>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</si>
  <si>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</si>
  <si>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</si>
  <si>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</si>
  <si>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</si>
  <si>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</si>
  <si>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</si>
  <si>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</si>
  <si>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</si>
  <si>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</si>
  <si>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</si>
  <si>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</si>
  <si>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</si>
  <si>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</si>
  <si>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</si>
  <si>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</si>
  <si>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</si>
  <si>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</si>
  <si>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</si>
  <si>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</si>
  <si>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</si>
  <si>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</si>
  <si>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</si>
  <si>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</si>
  <si>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</si>
  <si>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</si>
  <si>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</si>
  <si>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</si>
  <si>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</si>
  <si>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</si>
  <si>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</si>
  <si>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</si>
  <si>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</si>
  <si>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</si>
  <si>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</si>
  <si>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</si>
  <si>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</si>
  <si>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</si>
  <si>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</si>
  <si>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</si>
  <si>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Minority shareholders' interests</t>
  </si>
  <si>
    <t>Long term and deferred liabilities</t>
  </si>
  <si>
    <t>Deferred taxation</t>
  </si>
  <si>
    <t>Financing cost</t>
  </si>
  <si>
    <t>Interest income</t>
  </si>
  <si>
    <t>Share of profit of associates</t>
  </si>
  <si>
    <t>Tax expense</t>
  </si>
  <si>
    <t>Less:Minority interests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</si>
  <si>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</si>
  <si>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</si>
  <si>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</si>
  <si>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</si>
  <si>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</si>
  <si>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</si>
  <si>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</si>
  <si>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</si>
  <si>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</si>
  <si>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</si>
  <si>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</si>
  <si>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</si>
  <si>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</si>
  <si>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</si>
  <si>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</si>
  <si>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</si>
  <si>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</si>
  <si>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</si>
  <si>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</si>
  <si>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</si>
  <si>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</si>
  <si>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</si>
  <si>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</si>
  <si>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</si>
  <si>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</si>
  <si>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</si>
  <si>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</si>
  <si>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</si>
  <si>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</si>
  <si>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</si>
  <si>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</si>
  <si>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</si>
  <si>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</si>
  <si>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</si>
  <si>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</si>
  <si>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</si>
  <si>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</si>
  <si>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</si>
  <si>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</si>
  <si>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</si>
  <si>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</si>
  <si>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</si>
  <si>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</si>
  <si>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</si>
  <si>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</si>
  <si>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</si>
  <si>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</si>
  <si>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</si>
  <si>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</si>
  <si>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</si>
  <si>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</si>
  <si>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</si>
  <si>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</si>
  <si>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</si>
  <si>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</si>
  <si>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</si>
  <si>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</si>
  <si>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</si>
  <si>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</si>
  <si>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</si>
  <si>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</si>
  <si>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</si>
  <si>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</si>
  <si>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</si>
  <si>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</si>
  <si>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</si>
  <si>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</si>
  <si>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30.04.02</t>
  </si>
  <si>
    <t>Overprovision in respect of previous years</t>
  </si>
  <si>
    <t xml:space="preserve"> (a)</t>
  </si>
  <si>
    <t xml:space="preserve"> (b)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</si>
  <si>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</si>
  <si>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</si>
  <si>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</si>
  <si>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</si>
  <si>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</si>
  <si>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</si>
  <si>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</si>
  <si>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</si>
  <si>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</si>
  <si>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Investment in associates</t>
  </si>
  <si>
    <t>Current assets</t>
  </si>
  <si>
    <t>Current liabilities</t>
  </si>
  <si>
    <t>Share capital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</si>
  <si>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</si>
  <si>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</si>
  <si>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</si>
  <si>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</si>
  <si>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</si>
  <si>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</si>
  <si>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</si>
  <si>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</si>
  <si>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</si>
  <si>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</si>
  <si>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</si>
  <si>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</si>
  <si>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Purchase or Disposal of Quoted Investments</t>
  </si>
  <si>
    <t>practicable date not earlier than 7 days from the date of issue of this quarterly report) are as follows:</t>
  </si>
  <si>
    <t xml:space="preserve">CONDENSED CONSOLIDATED CASHFLOW STATEMENT 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</si>
  <si>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</si>
  <si>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</si>
  <si>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</si>
  <si>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</si>
  <si>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</si>
  <si>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</si>
  <si>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</si>
  <si>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</si>
  <si>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</si>
  <si>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</si>
  <si>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</si>
  <si>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</si>
  <si>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</si>
  <si>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</si>
  <si>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</si>
  <si>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</si>
  <si>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</si>
  <si>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</si>
  <si>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</si>
  <si>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</si>
  <si>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</si>
  <si>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</si>
  <si>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</si>
  <si>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</si>
  <si>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</si>
  <si>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</si>
  <si>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</si>
  <si>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</si>
  <si>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</si>
  <si>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</si>
  <si>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</si>
  <si>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</si>
  <si>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</si>
  <si>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</si>
  <si>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</si>
  <si>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</si>
  <si>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</si>
  <si>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</si>
  <si>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</si>
  <si>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</si>
  <si>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</si>
  <si>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</si>
  <si>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</si>
  <si>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 xml:space="preserve">Tax expense </t>
  </si>
  <si>
    <t>56 purchasers of South City Condominiums v Pujian Development Sdn Bhd ("Pujian"), a subsidiary company,</t>
  </si>
  <si>
    <t>and seven others</t>
  </si>
  <si>
    <t>24 purchasers of South City Plaza v Pujian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</si>
  <si>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</si>
  <si>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</si>
  <si>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</si>
  <si>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>During the quarter, the Group purchased 9,019,000 new ordinary rights issue shares with 9,019,000 free detachable</t>
  </si>
  <si>
    <t>positive earnings to the Group.</t>
  </si>
  <si>
    <t>capital</t>
  </si>
  <si>
    <t>due to losses not available for set off.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</si>
  <si>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</si>
  <si>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</si>
  <si>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</si>
  <si>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</si>
  <si>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</si>
  <si>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Deferred tax asset</t>
  </si>
  <si>
    <t xml:space="preserve"> (Unaudited) </t>
  </si>
  <si>
    <t xml:space="preserve"> 31.01.04 </t>
  </si>
  <si>
    <t xml:space="preserve"> RM'000 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</si>
  <si>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</si>
  <si>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</si>
  <si>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</si>
  <si>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</si>
  <si>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</si>
  <si>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</si>
  <si>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</si>
  <si>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</si>
  <si>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</si>
  <si>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The 130,236,686 Rights Shares at RM0.50 per ordinary share of RM0.50 par value together with 65,118,136 free</t>
  </si>
  <si>
    <t>Net loss for the period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</si>
  <si>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</si>
  <si>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</si>
  <si>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</si>
  <si>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</si>
  <si>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</si>
  <si>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</si>
  <si>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</si>
  <si>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</si>
  <si>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In view of current market conditions and challenges faced by the Group, the Group remains cautious on our prospects</t>
  </si>
  <si>
    <t>for the current year.</t>
  </si>
  <si>
    <t>SBD'000</t>
  </si>
  <si>
    <t>Exceptional items</t>
  </si>
  <si>
    <t>The Company v Individual (1st defendant) and Astounding Holdings Sdn Bhd (2nd defendant) for RM15 million</t>
  </si>
  <si>
    <t>Exceptional items of an unusual nature affecting assets, liabilities, equity, net income or cashflows of the Group</t>
  </si>
  <si>
    <t xml:space="preserve">The Group will continue to explore new busines opportunities that are in line with its growth objectives , and that can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</si>
  <si>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</si>
  <si>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</si>
  <si>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</si>
  <si>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</si>
  <si>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</si>
  <si>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</si>
  <si>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</si>
  <si>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</si>
  <si>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</si>
  <si>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</si>
  <si>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</si>
  <si>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</si>
  <si>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</si>
  <si>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</si>
  <si>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</si>
  <si>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</si>
  <si>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</si>
  <si>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</si>
  <si>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Included in the above Group borrowings are the following loans denominated in Indian Rupees (RS) and</t>
  </si>
  <si>
    <t>Solomon Dollars (SBD) :</t>
  </si>
  <si>
    <t>Investment property</t>
  </si>
  <si>
    <t>At 1 August 2004</t>
  </si>
  <si>
    <t xml:space="preserve">  shares</t>
  </si>
  <si>
    <t>Conversion of ICULS to new ordinary</t>
  </si>
  <si>
    <t>Status of Corporate Proposals Announced</t>
  </si>
  <si>
    <t>Prospects for the Current Year</t>
  </si>
  <si>
    <t xml:space="preserve">  -</t>
  </si>
  <si>
    <t>been reflected in the financial statement for the interim period :</t>
  </si>
  <si>
    <t xml:space="preserve">Several new and established tenants have been secured for the Group's shopping complex but efforts are still </t>
  </si>
  <si>
    <t>underway to further improve its occupancy. High interest costs have also been a factor for the Property Division's</t>
  </si>
  <si>
    <t>losses recorded for the current quarter.</t>
  </si>
  <si>
    <t xml:space="preserve">in line with the peak crop season. Management's efforts to improve FFB procurement and oil extraction rates were </t>
  </si>
  <si>
    <t>The Group's palm oil milling operations in India achieved high turnover and profit contribution during the current quarter,</t>
  </si>
  <si>
    <t>also met which led to the significant contribution for the quarter.</t>
  </si>
  <si>
    <t>its total equity holding to 100%.</t>
  </si>
  <si>
    <t>the expiry of 127,610,279 Warrants 1999/2004 on 17 November 2004 and the subsequent removal of the</t>
  </si>
  <si>
    <t>Warrants 1999/2004 from the Official List of Bursa Malaysia Securities Berhad on 18 November 2004.</t>
  </si>
  <si>
    <t>todate.</t>
  </si>
  <si>
    <t>last practicable date which is not earlier than 7 days from the date of issue of this quarterly report), that have not</t>
  </si>
  <si>
    <t>issuance of 56,341,633 new ordinary shares of RM0.50 each at RM1.00 per new ordinary pursuant to the</t>
  </si>
  <si>
    <t>conversion of ICULS to ordinary shares at the conversion price of RM1.00 per share;</t>
  </si>
  <si>
    <t>ordinary shares at the exercise price of RM1.00 per share; and</t>
  </si>
  <si>
    <t xml:space="preserve">issuance of 1,777 new ordinary shares of RM0.50 each pursuant to the exercise of Warrants 1999/2004 to </t>
  </si>
  <si>
    <t>During the period, the Group acquired additional 40% equity in Tackwise Innovations Sdn. Bhd., hence increasing</t>
  </si>
  <si>
    <t>For the guaranteed financial periods ended 31 December 2001 to 2004, the Company was not liable for any</t>
  </si>
  <si>
    <t>There was no acquisition of quoted investments during the current quarter.</t>
  </si>
  <si>
    <t>The Group's Plantation /Palm oil mill operations recorded lower turnover and profit contribution for the quarter in tandem</t>
  </si>
  <si>
    <t>with the low crop of fresh fruit bunches during the dry season.</t>
  </si>
  <si>
    <t>NOTE</t>
  </si>
  <si>
    <t>Several new and established tenants have been secured for the Group's shopping complex which contributed to its</t>
  </si>
  <si>
    <t>improved operating results. However, losses incurred for the period are mainly due to interests costs.</t>
  </si>
  <si>
    <t>There were no exceptional items of an unusual nature affecting assets, liabilities, equity, net income or cashflows of</t>
  </si>
  <si>
    <t>There were no cancellations, repurchases, resale and repayments of debt and equity securities during the interim</t>
  </si>
  <si>
    <t>Net loss attributable to ordinary shareholders</t>
  </si>
  <si>
    <t>Loss Per Share</t>
  </si>
  <si>
    <t>The basic and diluted loss per share have been calculated based on the consolidated net loss attributable to</t>
  </si>
  <si>
    <t>Basic loss per share</t>
  </si>
  <si>
    <t>Loss</t>
  </si>
  <si>
    <t>Diluted loss per share</t>
  </si>
  <si>
    <t>Loss (diluted)</t>
  </si>
  <si>
    <t>the Group during the quarter.</t>
  </si>
  <si>
    <t>RM30.7 million, resulting in a loss of RM13.8 million. Pursuant to the said disposal, the Company's equity interest</t>
  </si>
  <si>
    <t>in Salcon Bhd has been diluted from 36.1% to 3.31% and therefore no longer holds an associate interest in Salcon</t>
  </si>
  <si>
    <t>Bhd.</t>
  </si>
  <si>
    <t>The Company has disposed a total of 63.2 million ordinary shares in Salcon Bhd for a total cash consideration of</t>
  </si>
  <si>
    <t>The Company has disposed a total of 6.7 million ordinary shares in SYF Resources Bhd for a total cash</t>
  </si>
  <si>
    <t>equity interest in SYF Resources Bhd has been diluted from 19.4% to 11.1%.</t>
  </si>
  <si>
    <t>consideration of RM5.1 million, resulting in a loss of RM2.6 million. Pursuant to the said disposal, the Company's</t>
  </si>
  <si>
    <t>due to permanent timing differences.</t>
  </si>
  <si>
    <t xml:space="preserve">The Group's effective tax rate is lower than the statutory tax rate for the current quarter and cumulative period principally </t>
  </si>
  <si>
    <t xml:space="preserve">There were no disposals of quoted securities during the quarter. (Disposals subsequent to the quarter are </t>
  </si>
  <si>
    <t xml:space="preserve"> (vi)</t>
  </si>
  <si>
    <t>mentioned in Note A (10) above.)</t>
  </si>
  <si>
    <t>(b)</t>
  </si>
  <si>
    <t>The retail operating environment is expected to remain competitive for the Group's Property Division whilst the</t>
  </si>
  <si>
    <t xml:space="preserve">leverage on its core competencies and strategic resources. Pending contribution from new businesses and the </t>
  </si>
  <si>
    <t>Loss before tax</t>
  </si>
  <si>
    <t>Loss after tax</t>
  </si>
  <si>
    <t>Basic loss per ordinary share (sen)</t>
  </si>
  <si>
    <t>Diluted loss per ordinary share (sen)</t>
  </si>
  <si>
    <t>(D)</t>
  </si>
  <si>
    <t>(E)</t>
  </si>
  <si>
    <t>Net loss attributable to ordinary shareholders (diluted)</t>
  </si>
  <si>
    <t>31.07.05</t>
  </si>
  <si>
    <t>Exchange differences on translation of</t>
  </si>
  <si>
    <t xml:space="preserve"> the financial statements of foreign</t>
  </si>
  <si>
    <t xml:space="preserve"> subsidiaries</t>
  </si>
  <si>
    <t>during the quarter are as follows :</t>
  </si>
  <si>
    <t>(a)</t>
  </si>
  <si>
    <t xml:space="preserve">During the quarter, the Group's effective equity interest in subsidiary PalmTech India Ltd was reduced from 66% to 50% </t>
  </si>
  <si>
    <t>via reduction in the indirect interest held through former associate company, Salcon Berhad</t>
  </si>
  <si>
    <t>Jiddi Joned Enterprises Sdn Bhd ("Jiddi Joned") and 3 other subsidiary companies v Yeng Chong Realty Bhd</t>
  </si>
  <si>
    <t>(1st defendant)/Louis KH Wong (2nd defendant)</t>
  </si>
  <si>
    <t>The 1st defendant's application to strike out the plaintiff's suit had been dismissed with costs on  3 August 2004</t>
  </si>
  <si>
    <t>but was allowed on appeal to the judge.</t>
  </si>
  <si>
    <t>Net tangible asset per share (RM)</t>
  </si>
  <si>
    <t>The disposal of 6.2 million ordinary shares in SYF Resources Bhd  resulting in a dilution in equity holding from</t>
  </si>
  <si>
    <t>11.1% to 3.4%.</t>
  </si>
  <si>
    <t>The disposal of 3.0 million warrants in SYF Resources Bhd.</t>
  </si>
  <si>
    <t>Bank guarantees to third parties</t>
  </si>
  <si>
    <t>(viii)</t>
  </si>
  <si>
    <t>IRB v Pujian</t>
  </si>
  <si>
    <t>quarterly report ) are as follows:</t>
  </si>
  <si>
    <t>IRB filed a suit against Pujian for RM21.5 million and thereafter entered judgement in default against Pujian.</t>
  </si>
  <si>
    <t xml:space="preserve">The claim is for income tax outstanding for assessment years 1998 to 2000 inclusive of penalties. An </t>
  </si>
  <si>
    <t>As at 31 October 2005</t>
  </si>
  <si>
    <t>Property development costs</t>
  </si>
  <si>
    <t>31.10.05</t>
  </si>
  <si>
    <t>Net current assets</t>
  </si>
  <si>
    <t>Statements for the financial year ended 31 July 2005.</t>
  </si>
  <si>
    <t>For the quarter ended 31 October 2005</t>
  </si>
  <si>
    <t>31/10/2005</t>
  </si>
  <si>
    <t>0 mths</t>
  </si>
  <si>
    <t>31/10/2004</t>
  </si>
  <si>
    <t>ended 31 July 2005.</t>
  </si>
  <si>
    <t>For the period ended 31 October 2005</t>
  </si>
  <si>
    <t xml:space="preserve">  &lt;--------------- Non - distributable -----------------&gt;</t>
  </si>
  <si>
    <t>At 31 October 2004</t>
  </si>
  <si>
    <t>At 1 August 2005</t>
  </si>
  <si>
    <t>At 31 October 2005</t>
  </si>
  <si>
    <t>Notes to the Interim Financial Report for the Quarter ended 31 October 2005</t>
  </si>
  <si>
    <t>financial year ended 31 July 2005.</t>
  </si>
  <si>
    <t>consistent with those adopted in the annual financial statements for the financial year ended 31 July 2005.</t>
  </si>
  <si>
    <t xml:space="preserve">The audit report of the annual financial statement of the Group for the financial year ended 31 July 2005 was not </t>
  </si>
  <si>
    <t>peak crop season of fresh fruit bunches ("FFB").</t>
  </si>
  <si>
    <t>The Plantation/Palm oil mills Division recorded significant contribution during the quarter in tandem with the</t>
  </si>
  <si>
    <t>Impairment loss on investment in associate</t>
  </si>
  <si>
    <t>Allowance for dimuntion in value of other investments</t>
  </si>
  <si>
    <t>Loss on disposal of other investments</t>
  </si>
  <si>
    <t>period todate.</t>
  </si>
  <si>
    <t xml:space="preserve">annual financial statement for the financial year ended 31 July 2005. </t>
  </si>
  <si>
    <t>The following are certain material events subsequent to the end of the interim period up to [23] September 2005 (being the</t>
  </si>
  <si>
    <t>There were no changes in the composition of the Group during the quarter.</t>
  </si>
  <si>
    <t>Since the last annual  financial statements for the financial year ended 31 July 2005, the changes in contingent</t>
  </si>
  <si>
    <t>31/10/05</t>
  </si>
  <si>
    <t>During the quarter, the Group disposed quoted shares in other investments for RM4.9 million realising a net</t>
  </si>
  <si>
    <t>loss of RM147,000.</t>
  </si>
  <si>
    <t>There are no corporate proposals announced but not completed as at [23] December 2005.</t>
  </si>
  <si>
    <t>Total Group borrowings as at 31 October 2005 are as follows :</t>
  </si>
  <si>
    <t>31/10/04</t>
  </si>
  <si>
    <t xml:space="preserve">The Board of Directors, at this juncture, do not recommend the payment of dividends for the current period </t>
  </si>
  <si>
    <t>The Plantation/Palm Oil Mills Division which is currently the Group's main contributor is progressing well with its focus</t>
  </si>
  <si>
    <t xml:space="preserve">The Group's property operations under South City Plaza ("SCP") has managed to contribute postive earnings although </t>
  </si>
  <si>
    <t>before interest expense.  Diligent focus is continuously being given to SCP's operations to improve its yield.</t>
  </si>
  <si>
    <t>The Plantations/Palm Oil Mills Division expects to further improve its profit contribution in the current year as more of the</t>
  </si>
  <si>
    <t>plantation areas start to mature. It is expected to continue to be the main contributor to the Group's performance.</t>
  </si>
  <si>
    <t>There have been no changes in contingent liabilities since the last annual financial statements for the financial</t>
  </si>
  <si>
    <t>year ended 31 July 2005.</t>
  </si>
  <si>
    <t>The matter is fixed for trial 13 January 2006.</t>
  </si>
  <si>
    <t>adjourned pending outcome of Jiddi Joned's appeal to the Court of Appeal. The hearing date has been fixed on</t>
  </si>
  <si>
    <t>28 June 2006.</t>
  </si>
  <si>
    <t>Pujian's applications to strike out the plaintiffs' claim has yet to be disposed off. The hearing date has been</t>
  </si>
  <si>
    <t>fixed on 8 March 2006.</t>
  </si>
  <si>
    <t>Share of profit of associate</t>
  </si>
  <si>
    <t>There are no material events subsequent to the end of the interim period up to 23 December 2005 (being the last</t>
  </si>
  <si>
    <t>The Group does not have any financial instruments with off balance sheet risk as at 23 December 2005 (being the</t>
  </si>
  <si>
    <t>23 December 2005 (being the last practicable date which is not earlier than 7 days from the date of issue of this</t>
  </si>
  <si>
    <t>RM9.96 million compared to a net loss of RM170.92 million and exceptional losses of RM135.92 million in the</t>
  </si>
  <si>
    <t>preceeding quarter. The variance is largely due to impairment losses on investments and properties and losses on</t>
  </si>
  <si>
    <t>disposal of investments recognised in the preceeding quarter.</t>
  </si>
  <si>
    <t xml:space="preserve">The Court had on 17 August 2004 dismissed the Plaintiff's summary judgement application against the first </t>
  </si>
  <si>
    <t>defendant but allowed summary judgement to be entered against the second defendant. Subsequently, on</t>
  </si>
  <si>
    <t>appeal by the second defendant, the latter decision has been reversed.</t>
  </si>
  <si>
    <t>Suit commenced by Yeng Chong Realty Bhd for the compensation paid by TNB to Mudek and Berembang in</t>
  </si>
  <si>
    <t>respect of use of the property allegedly sold to Yeng Chong Realty Bhd. Mudek and Berembang have filed an</t>
  </si>
  <si>
    <t>2006.</t>
  </si>
  <si>
    <t>application for leave to file a rejoinder to Yeng Chong's reply. The application is fixed to be heard on 19 January</t>
  </si>
  <si>
    <t>Barring unforeseen circumstances, the Group's new venture into the manufacturing of natural fibre composite should</t>
  </si>
  <si>
    <t>on development of more areas for oil palm cultivation and increased supply of FFB for the Division's milling activies.</t>
  </si>
  <si>
    <t>The Property Division is incurring losses mainly due to finance costs. However, we expect an improvement from this</t>
  </si>
  <si>
    <t>Division with more favourable market conditions.</t>
  </si>
  <si>
    <t>be commencing production early 2006 and start contributing positively to the Group's performance although the impact</t>
  </si>
  <si>
    <t>may not be very significant for the current financial year.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</si>
</sst>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_(* #,##0.000_);_(* \(#,##0.000\);_(* &quot;-&quot;??_);_(@_)"/>
    <numFmt numFmtId="168" formatCode="_(* #,##0.0000_);_(* \(#,##0.00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ill="1" applyBorder="1" applyAlignment="1">
      <alignment horizontal="centerContinuous"/>
    </xf>
    <xf numFmtId="0" fontId="0" fillId="0" borderId="5" xfId="0" applyFont="1" applyBorder="1" applyAlignment="1">
      <alignment/>
    </xf>
    <xf numFmtId="165" fontId="1" fillId="3" borderId="0" xfId="15" applyNumberFormat="1" applyFont="1" applyFill="1" applyAlignment="1" quotePrefix="1">
      <alignment horizontal="center"/>
    </xf>
    <xf numFmtId="165" fontId="19" fillId="3" borderId="0" xfId="15" applyNumberFormat="1" applyFont="1" applyFill="1" applyAlignment="1">
      <alignment horizontal="center"/>
    </xf>
    <xf numFmtId="165" fontId="19" fillId="3" borderId="0" xfId="15" applyNumberFormat="1" applyFont="1" applyFill="1" applyBorder="1" applyAlignment="1" quotePrefix="1">
      <alignment horizontal="center"/>
    </xf>
    <xf numFmtId="165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68" fontId="5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65" fontId="0" fillId="4" borderId="0" xfId="15" applyNumberFormat="1" applyFont="1" applyFill="1" applyAlignment="1">
      <alignment/>
    </xf>
    <xf numFmtId="0" fontId="0" fillId="4" borderId="0" xfId="0" applyFill="1" applyAlignment="1">
      <alignment/>
    </xf>
    <xf numFmtId="165" fontId="0" fillId="4" borderId="6" xfId="15" applyNumberFormat="1" applyFill="1" applyBorder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2524125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762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B68" sqref="B68"/>
    </sheetView>
  </sheetViews>
  <sheetFormatPr defaultColWidth="9.140625" defaultRowHeight="12.75"/>
  <cols>
    <col min="1" max="1" width="4.57421875" style="62" customWidth="1"/>
    <col min="2" max="2" width="4.57421875" style="63" customWidth="1"/>
    <col min="3" max="3" width="2.421875" style="63" customWidth="1"/>
    <col min="4" max="4" width="45.28125" style="63" customWidth="1"/>
    <col min="5" max="5" width="9.7109375" style="201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3" hidden="1" customWidth="1"/>
    <col min="10" max="16384" width="9.140625" style="63" customWidth="1"/>
  </cols>
  <sheetData>
    <row r="1" ht="12.75">
      <c r="J1" s="108"/>
    </row>
    <row r="2" spans="9:10" ht="12.75">
      <c r="I2" s="159"/>
      <c r="J2" s="108"/>
    </row>
    <row r="3" ht="12.75">
      <c r="I3" s="108"/>
    </row>
    <row r="4" spans="2:10" ht="12.75">
      <c r="B4" s="14" t="s">
        <v>336</v>
      </c>
      <c r="C4" s="14"/>
      <c r="J4" s="108"/>
    </row>
    <row r="5" spans="2:3" ht="10.5" customHeight="1">
      <c r="B5" s="15" t="s">
        <v>337</v>
      </c>
      <c r="C5" s="15"/>
    </row>
    <row r="6" spans="2:10" ht="10.5" customHeight="1">
      <c r="B6" s="15" t="s">
        <v>338</v>
      </c>
      <c r="C6" s="15"/>
      <c r="D6" s="62"/>
      <c r="F6" s="4"/>
      <c r="G6" s="4"/>
      <c r="H6" s="4"/>
      <c r="I6" s="64"/>
      <c r="J6" s="64"/>
    </row>
    <row r="7" spans="2:10" ht="12" customHeight="1" hidden="1">
      <c r="B7" s="15"/>
      <c r="C7" s="15"/>
      <c r="D7" s="62"/>
      <c r="F7" s="4"/>
      <c r="G7" s="191" t="s">
        <v>309</v>
      </c>
      <c r="H7" s="4"/>
      <c r="I7" s="64"/>
      <c r="J7" s="64"/>
    </row>
    <row r="8" spans="2:10" ht="12.75" customHeight="1" hidden="1">
      <c r="B8" s="15"/>
      <c r="C8" s="15"/>
      <c r="D8" s="62"/>
      <c r="F8" s="4"/>
      <c r="G8" s="192" t="s">
        <v>310</v>
      </c>
      <c r="H8" s="4"/>
      <c r="I8" s="64"/>
      <c r="J8" s="193"/>
    </row>
    <row r="9" spans="2:10" ht="12.75" customHeight="1">
      <c r="B9" s="15"/>
      <c r="C9" s="15"/>
      <c r="D9" s="62"/>
      <c r="F9" s="4"/>
      <c r="G9" s="4"/>
      <c r="H9" s="4"/>
      <c r="I9" s="64"/>
      <c r="J9" s="192"/>
    </row>
    <row r="10" spans="1:9" ht="14.25" customHeight="1">
      <c r="A10" s="109" t="s">
        <v>116</v>
      </c>
      <c r="B10"/>
      <c r="C10" s="37"/>
      <c r="D10" s="62"/>
      <c r="F10" s="4"/>
      <c r="G10" s="4"/>
      <c r="H10" s="4"/>
      <c r="I10" s="64"/>
    </row>
    <row r="11" spans="1:10" ht="13.5" customHeight="1">
      <c r="A11" s="109" t="s">
        <v>427</v>
      </c>
      <c r="B11" s="15"/>
      <c r="C11" s="15"/>
      <c r="D11" s="62"/>
      <c r="F11" s="4"/>
      <c r="G11" s="4"/>
      <c r="H11" s="4"/>
      <c r="I11" s="64"/>
      <c r="J11" s="64"/>
    </row>
    <row r="12" spans="2:10" ht="12" customHeight="1">
      <c r="B12" s="15"/>
      <c r="C12" s="15"/>
      <c r="D12" s="62"/>
      <c r="F12" s="27" t="s">
        <v>146</v>
      </c>
      <c r="G12" s="27"/>
      <c r="H12" s="27" t="s">
        <v>293</v>
      </c>
      <c r="I12" s="64"/>
      <c r="J12" s="52" t="s">
        <v>176</v>
      </c>
    </row>
    <row r="13" spans="6:10" ht="12.75">
      <c r="F13" s="27" t="s">
        <v>429</v>
      </c>
      <c r="G13" s="27"/>
      <c r="H13" s="27" t="s">
        <v>294</v>
      </c>
      <c r="I13" s="137"/>
      <c r="J13" s="52" t="s">
        <v>405</v>
      </c>
    </row>
    <row r="14" spans="2:10" ht="12.75">
      <c r="B14" s="65"/>
      <c r="C14" s="65"/>
      <c r="D14" s="65"/>
      <c r="E14" s="200" t="s">
        <v>370</v>
      </c>
      <c r="F14" s="28" t="s">
        <v>148</v>
      </c>
      <c r="G14" s="28"/>
      <c r="H14" s="28" t="s">
        <v>295</v>
      </c>
      <c r="I14" s="17"/>
      <c r="J14" s="53" t="s">
        <v>148</v>
      </c>
    </row>
    <row r="15" spans="6:10" ht="12.75">
      <c r="F15" s="29"/>
      <c r="G15" s="29"/>
      <c r="H15" s="29"/>
      <c r="J15" s="54"/>
    </row>
    <row r="16" spans="1:10" ht="12.75">
      <c r="A16" s="66"/>
      <c r="B16" s="110" t="s">
        <v>185</v>
      </c>
      <c r="E16" s="213" t="s">
        <v>322</v>
      </c>
      <c r="F16" s="29">
        <v>70631</v>
      </c>
      <c r="G16" s="29"/>
      <c r="H16" s="29">
        <v>592271</v>
      </c>
      <c r="J16" s="54">
        <v>66976</v>
      </c>
    </row>
    <row r="17" spans="1:10" ht="12.75">
      <c r="A17" s="66"/>
      <c r="B17" s="110" t="s">
        <v>342</v>
      </c>
      <c r="E17" s="202"/>
      <c r="F17" s="29">
        <v>308456</v>
      </c>
      <c r="G17" s="29"/>
      <c r="H17" s="29"/>
      <c r="J17" s="54">
        <v>308456</v>
      </c>
    </row>
    <row r="18" spans="1:10" ht="12.75">
      <c r="A18" s="68"/>
      <c r="B18" s="110" t="s">
        <v>214</v>
      </c>
      <c r="E18" s="213" t="s">
        <v>323</v>
      </c>
      <c r="F18" s="29">
        <v>19655</v>
      </c>
      <c r="G18" s="29"/>
      <c r="H18" s="29">
        <v>101772</v>
      </c>
      <c r="J18" s="54">
        <v>28112</v>
      </c>
    </row>
    <row r="19" spans="1:10" ht="12.75">
      <c r="A19" s="68"/>
      <c r="B19" s="110" t="s">
        <v>120</v>
      </c>
      <c r="E19" s="213" t="s">
        <v>324</v>
      </c>
      <c r="F19" s="29">
        <v>11449</v>
      </c>
      <c r="G19" s="29"/>
      <c r="H19" s="29">
        <v>79607</v>
      </c>
      <c r="J19" s="54">
        <v>17820</v>
      </c>
    </row>
    <row r="20" spans="1:10" ht="12.75">
      <c r="A20" s="68"/>
      <c r="B20" s="110" t="s">
        <v>119</v>
      </c>
      <c r="E20" s="202"/>
      <c r="F20" s="29">
        <v>1014</v>
      </c>
      <c r="G20" s="29"/>
      <c r="H20" s="29">
        <v>1893</v>
      </c>
      <c r="J20" s="54">
        <v>1040</v>
      </c>
    </row>
    <row r="21" spans="1:10" ht="12.75">
      <c r="A21" s="68"/>
      <c r="B21" s="110" t="s">
        <v>292</v>
      </c>
      <c r="C21" s="170"/>
      <c r="D21" s="170"/>
      <c r="E21" s="202"/>
      <c r="F21" s="30">
        <v>253</v>
      </c>
      <c r="G21" s="35"/>
      <c r="H21" s="30">
        <v>3640</v>
      </c>
      <c r="I21" s="69"/>
      <c r="J21" s="94">
        <v>282</v>
      </c>
    </row>
    <row r="22" spans="5:10" ht="18" customHeight="1">
      <c r="E22" s="202"/>
      <c r="F22" s="29">
        <f>SUM(F16:F21)</f>
        <v>411458</v>
      </c>
      <c r="G22" s="29"/>
      <c r="H22" s="29">
        <v>784097</v>
      </c>
      <c r="I22" s="18"/>
      <c r="J22" s="93">
        <f>SUM(J16:J21)</f>
        <v>422686</v>
      </c>
    </row>
    <row r="23" spans="1:10" ht="12.75">
      <c r="A23" s="68"/>
      <c r="B23" s="110" t="s">
        <v>215</v>
      </c>
      <c r="C23" s="16"/>
      <c r="E23" s="202"/>
      <c r="F23" s="29"/>
      <c r="G23" s="29"/>
      <c r="H23" s="29"/>
      <c r="I23" s="65"/>
      <c r="J23" s="54"/>
    </row>
    <row r="24" spans="3:10" ht="12.75">
      <c r="C24" s="16"/>
      <c r="E24" s="202"/>
      <c r="F24" s="31"/>
      <c r="G24" s="35"/>
      <c r="H24" s="31"/>
      <c r="I24" s="65"/>
      <c r="J24" s="56"/>
    </row>
    <row r="25" spans="3:10" ht="12.75">
      <c r="C25" s="16" t="s">
        <v>428</v>
      </c>
      <c r="E25" s="213" t="s">
        <v>325</v>
      </c>
      <c r="F25" s="32">
        <v>105434</v>
      </c>
      <c r="G25" s="179"/>
      <c r="H25" s="32">
        <v>38921</v>
      </c>
      <c r="I25" s="181"/>
      <c r="J25" s="57">
        <v>105392</v>
      </c>
    </row>
    <row r="26" spans="3:10" ht="12.75">
      <c r="C26" s="16" t="s">
        <v>186</v>
      </c>
      <c r="E26" s="213" t="s">
        <v>326</v>
      </c>
      <c r="F26" s="32">
        <v>4154</v>
      </c>
      <c r="G26" s="35"/>
      <c r="H26" s="32">
        <v>7922</v>
      </c>
      <c r="I26" s="69"/>
      <c r="J26" s="57">
        <v>3466</v>
      </c>
    </row>
    <row r="27" spans="3:10" ht="12.75">
      <c r="C27" s="16" t="s">
        <v>121</v>
      </c>
      <c r="E27" s="213" t="s">
        <v>327</v>
      </c>
      <c r="F27" s="106">
        <f>1983+58795+3</f>
        <v>60781</v>
      </c>
      <c r="G27" s="180"/>
      <c r="H27" s="106">
        <v>107615</v>
      </c>
      <c r="I27" s="182"/>
      <c r="J27" s="57">
        <v>65586</v>
      </c>
    </row>
    <row r="28" spans="3:10" ht="12.75">
      <c r="C28" s="16" t="s">
        <v>117</v>
      </c>
      <c r="E28" s="213" t="s">
        <v>328</v>
      </c>
      <c r="F28" s="32">
        <v>4638</v>
      </c>
      <c r="G28" s="179"/>
      <c r="H28" s="32">
        <v>8806</v>
      </c>
      <c r="I28" s="181"/>
      <c r="J28" s="57">
        <v>4762</v>
      </c>
    </row>
    <row r="29" spans="3:10" ht="12.75">
      <c r="C29" s="16" t="s">
        <v>122</v>
      </c>
      <c r="E29" s="202"/>
      <c r="F29" s="33">
        <f>1324+3344</f>
        <v>4668</v>
      </c>
      <c r="G29" s="35"/>
      <c r="H29" s="33">
        <v>4164</v>
      </c>
      <c r="I29" s="65"/>
      <c r="J29" s="58">
        <v>4472</v>
      </c>
    </row>
    <row r="30" spans="5:10" ht="18.75" customHeight="1">
      <c r="E30" s="202"/>
      <c r="F30" s="33">
        <f>SUM(F24:F29)</f>
        <v>179675</v>
      </c>
      <c r="G30" s="35"/>
      <c r="H30" s="33">
        <f>SUM(H24:H29)</f>
        <v>167428</v>
      </c>
      <c r="I30" s="19"/>
      <c r="J30" s="58">
        <f>SUM(J24:J29)</f>
        <v>183678</v>
      </c>
    </row>
    <row r="31" spans="5:10" ht="12.75">
      <c r="E31" s="202"/>
      <c r="F31" s="32"/>
      <c r="G31" s="35"/>
      <c r="H31" s="31"/>
      <c r="I31" s="65"/>
      <c r="J31" s="57"/>
    </row>
    <row r="32" spans="1:10" ht="12.75">
      <c r="A32" s="68"/>
      <c r="B32" s="110" t="s">
        <v>216</v>
      </c>
      <c r="C32" s="16"/>
      <c r="E32" s="202"/>
      <c r="F32" s="32"/>
      <c r="G32" s="179"/>
      <c r="H32" s="70"/>
      <c r="I32" s="181"/>
      <c r="J32" s="57"/>
    </row>
    <row r="33" spans="3:10" ht="12.75">
      <c r="C33" s="16" t="s">
        <v>123</v>
      </c>
      <c r="E33" s="213" t="s">
        <v>329</v>
      </c>
      <c r="F33" s="32">
        <v>75257</v>
      </c>
      <c r="G33" s="179"/>
      <c r="H33" s="32">
        <v>59830</v>
      </c>
      <c r="I33" s="181"/>
      <c r="J33" s="57">
        <v>74034</v>
      </c>
    </row>
    <row r="34" spans="3:10" ht="12.75">
      <c r="C34" s="16" t="s">
        <v>118</v>
      </c>
      <c r="E34" s="213" t="s">
        <v>330</v>
      </c>
      <c r="F34" s="106">
        <f>357+38009+12920</f>
        <v>51286</v>
      </c>
      <c r="G34" s="180"/>
      <c r="H34" s="32">
        <v>155972</v>
      </c>
      <c r="I34" s="182"/>
      <c r="J34" s="57">
        <v>56340</v>
      </c>
    </row>
    <row r="35" spans="3:10" ht="12.75">
      <c r="C35" s="16" t="s">
        <v>149</v>
      </c>
      <c r="E35" s="213" t="s">
        <v>332</v>
      </c>
      <c r="F35" s="32">
        <v>21441</v>
      </c>
      <c r="G35" s="179"/>
      <c r="H35" s="106">
        <v>33136</v>
      </c>
      <c r="I35" s="181"/>
      <c r="J35" s="57">
        <v>21819</v>
      </c>
    </row>
    <row r="36" spans="6:10" ht="12.75">
      <c r="F36" s="33"/>
      <c r="G36" s="179"/>
      <c r="H36" s="32"/>
      <c r="I36" s="181"/>
      <c r="J36" s="58"/>
    </row>
    <row r="37" spans="6:10" ht="18.75" customHeight="1">
      <c r="F37" s="33">
        <f>SUM(F33:F36)</f>
        <v>147984</v>
      </c>
      <c r="G37" s="35"/>
      <c r="H37" s="183">
        <v>248938</v>
      </c>
      <c r="I37" s="19"/>
      <c r="J37" s="58">
        <f>SUM(J33:J36)</f>
        <v>152193</v>
      </c>
    </row>
    <row r="38" spans="1:10" ht="18" customHeight="1">
      <c r="A38" s="68"/>
      <c r="B38" s="110" t="s">
        <v>430</v>
      </c>
      <c r="F38" s="30">
        <f>+F30-F37</f>
        <v>31691</v>
      </c>
      <c r="G38" s="35"/>
      <c r="H38" s="184">
        <v>-81510</v>
      </c>
      <c r="I38" s="65"/>
      <c r="J38" s="55">
        <f>+J30-J37</f>
        <v>31485</v>
      </c>
    </row>
    <row r="39" spans="6:10" ht="18.75" customHeight="1" thickBot="1">
      <c r="F39" s="34">
        <f>+F22+F38</f>
        <v>443149</v>
      </c>
      <c r="G39" s="35"/>
      <c r="H39" s="185">
        <v>702587</v>
      </c>
      <c r="I39" s="65"/>
      <c r="J39" s="59">
        <f>+J22+J38</f>
        <v>454171</v>
      </c>
    </row>
    <row r="40" spans="6:10" ht="12.75">
      <c r="F40" s="35"/>
      <c r="G40" s="35"/>
      <c r="H40" s="35"/>
      <c r="I40" s="65"/>
      <c r="J40" s="60"/>
    </row>
    <row r="41" spans="2:10" ht="12.75">
      <c r="B41" s="110" t="s">
        <v>124</v>
      </c>
      <c r="F41" s="29"/>
      <c r="G41" s="29"/>
      <c r="H41" s="29"/>
      <c r="J41" s="54"/>
    </row>
    <row r="42" spans="1:10" ht="12.75">
      <c r="A42" s="68"/>
      <c r="B42" s="110" t="s">
        <v>125</v>
      </c>
      <c r="F42" s="29"/>
      <c r="G42" s="29"/>
      <c r="H42" s="63"/>
      <c r="I42" s="16"/>
      <c r="J42" s="54"/>
    </row>
    <row r="43" spans="3:10" ht="12.75">
      <c r="C43" s="16" t="s">
        <v>217</v>
      </c>
      <c r="F43" s="29">
        <v>325074</v>
      </c>
      <c r="G43" s="29"/>
      <c r="H43" s="29">
        <v>231756</v>
      </c>
      <c r="J43" s="54">
        <v>325074</v>
      </c>
    </row>
    <row r="44" spans="3:10" ht="12.75">
      <c r="C44" s="63" t="s">
        <v>177</v>
      </c>
      <c r="F44" s="29">
        <f>301166+246-304562</f>
        <v>-3150</v>
      </c>
      <c r="G44" s="29"/>
      <c r="H44" s="29">
        <v>328025</v>
      </c>
      <c r="J44" s="93">
        <v>11609</v>
      </c>
    </row>
    <row r="45" spans="6:10" ht="12.75">
      <c r="F45" s="30"/>
      <c r="G45" s="35"/>
      <c r="H45" s="30"/>
      <c r="J45" s="55"/>
    </row>
    <row r="46" spans="6:10" ht="17.25" customHeight="1">
      <c r="F46" s="29">
        <f>SUM(F43:F45)</f>
        <v>321924</v>
      </c>
      <c r="G46" s="29"/>
      <c r="H46" s="35">
        <v>559781</v>
      </c>
      <c r="J46" s="93">
        <f>SUM(J43:J45)</f>
        <v>336683</v>
      </c>
    </row>
    <row r="47" spans="1:10" ht="17.25" customHeight="1">
      <c r="A47" s="66"/>
      <c r="B47" s="16"/>
      <c r="C47"/>
      <c r="F47" s="29"/>
      <c r="G47" s="29"/>
      <c r="H47" s="29"/>
      <c r="J47" s="54"/>
    </row>
    <row r="48" spans="1:10" ht="12.75">
      <c r="A48" s="71"/>
      <c r="B48" s="110" t="s">
        <v>126</v>
      </c>
      <c r="F48" s="30">
        <v>26766</v>
      </c>
      <c r="G48" s="35"/>
      <c r="H48" s="30">
        <v>21596</v>
      </c>
      <c r="J48" s="55">
        <v>26137</v>
      </c>
    </row>
    <row r="49" spans="6:10" ht="12.75">
      <c r="F49" s="29">
        <f>SUM(F46:F48)</f>
        <v>348690</v>
      </c>
      <c r="G49" s="29"/>
      <c r="H49" s="35">
        <v>637775</v>
      </c>
      <c r="J49" s="54">
        <f>SUM(J46:J48)</f>
        <v>362820</v>
      </c>
    </row>
    <row r="50" spans="1:10" ht="12.75">
      <c r="A50" s="68"/>
      <c r="B50" s="110" t="s">
        <v>127</v>
      </c>
      <c r="F50" s="29"/>
      <c r="G50" s="29"/>
      <c r="H50" s="29"/>
      <c r="J50" s="54"/>
    </row>
    <row r="51" spans="1:10" ht="12.75">
      <c r="A51"/>
      <c r="C51" s="16"/>
      <c r="F51" s="31"/>
      <c r="G51" s="35"/>
      <c r="H51" s="31"/>
      <c r="I51" s="16"/>
      <c r="J51" s="56"/>
    </row>
    <row r="52" spans="1:10" ht="12.75">
      <c r="A52" s="38"/>
      <c r="C52" s="16" t="s">
        <v>118</v>
      </c>
      <c r="E52" s="213" t="s">
        <v>331</v>
      </c>
      <c r="F52" s="32">
        <f>93875+380</f>
        <v>94255</v>
      </c>
      <c r="G52" s="35"/>
      <c r="H52" s="32">
        <v>64303</v>
      </c>
      <c r="J52" s="57">
        <v>91147</v>
      </c>
    </row>
    <row r="53" spans="1:10" ht="12.75">
      <c r="A53"/>
      <c r="C53" s="16" t="s">
        <v>128</v>
      </c>
      <c r="F53" s="33">
        <v>204</v>
      </c>
      <c r="G53" s="35"/>
      <c r="H53" s="33">
        <v>509</v>
      </c>
      <c r="J53" s="169">
        <v>204</v>
      </c>
    </row>
    <row r="54" spans="1:10" ht="12.75">
      <c r="A54" s="38"/>
      <c r="F54" s="30">
        <f>SUM(F51:F53)</f>
        <v>94459</v>
      </c>
      <c r="G54" s="35"/>
      <c r="H54" s="30">
        <v>64812</v>
      </c>
      <c r="J54" s="55">
        <f>SUM(J51:J53)</f>
        <v>91351</v>
      </c>
    </row>
    <row r="55" spans="6:10" ht="17.25" customHeight="1" thickBot="1">
      <c r="F55" s="34">
        <f>+F49+F54</f>
        <v>443149</v>
      </c>
      <c r="G55" s="35"/>
      <c r="H55" s="34">
        <v>702587</v>
      </c>
      <c r="J55" s="59">
        <f>+J49+J54</f>
        <v>454171</v>
      </c>
    </row>
    <row r="56" spans="6:10" ht="12.75" hidden="1">
      <c r="F56" s="29">
        <f>+F39-F55</f>
        <v>0</v>
      </c>
      <c r="G56" s="29"/>
      <c r="H56" s="29"/>
      <c r="J56" s="18"/>
    </row>
    <row r="57" spans="6:10" ht="12.75">
      <c r="F57" s="29"/>
      <c r="G57" s="29"/>
      <c r="H57" s="29"/>
      <c r="J57" s="18"/>
    </row>
    <row r="58" spans="2:10" ht="12.75" hidden="1">
      <c r="B58" s="16" t="s">
        <v>417</v>
      </c>
      <c r="F58" s="218">
        <v>0.4932</v>
      </c>
      <c r="G58" s="29"/>
      <c r="H58" s="29"/>
      <c r="J58" s="219">
        <v>0.5158</v>
      </c>
    </row>
    <row r="60" ht="12.75">
      <c r="A60" s="67" t="s">
        <v>339</v>
      </c>
    </row>
    <row r="61" ht="12.75">
      <c r="A61" s="16" t="s">
        <v>431</v>
      </c>
    </row>
  </sheetData>
  <printOptions/>
  <pageMargins left="1.27" right="0.75" top="1" bottom="1" header="0.5" footer="0.5"/>
  <pageSetup fitToHeight="1" fitToWidth="1" horizontalDpi="300" verticalDpi="3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B1">
      <selection activeCell="E11" sqref="E11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57" hidden="1" customWidth="1"/>
    <col min="5" max="5" width="7.00390625" style="0" customWidth="1"/>
    <col min="6" max="6" width="9.8515625" style="89" customWidth="1"/>
    <col min="7" max="7" width="9.140625" style="2" customWidth="1"/>
    <col min="8" max="8" width="10.57421875" style="39" hidden="1" customWidth="1"/>
    <col min="9" max="9" width="12.28125" style="20" customWidth="1"/>
    <col min="10" max="10" width="13.8515625" style="88" hidden="1" customWidth="1"/>
    <col min="11" max="11" width="7.00390625" style="0" customWidth="1"/>
    <col min="12" max="12" width="9.7109375" style="89" customWidth="1"/>
  </cols>
  <sheetData>
    <row r="1" spans="1:11" ht="31.5" customHeight="1">
      <c r="A1" s="63"/>
      <c r="D1" s="147"/>
      <c r="E1" s="4"/>
      <c r="H1" s="47"/>
      <c r="J1" s="64"/>
      <c r="K1" s="4"/>
    </row>
    <row r="2" spans="1:12" ht="12.75">
      <c r="A2" s="14" t="s">
        <v>180</v>
      </c>
      <c r="D2" s="148"/>
      <c r="E2" s="14"/>
      <c r="F2" s="171"/>
      <c r="G2" s="117"/>
      <c r="H2" s="42"/>
      <c r="I2" s="108"/>
      <c r="J2" s="62"/>
      <c r="K2" s="14"/>
      <c r="L2" s="171"/>
    </row>
    <row r="3" spans="1:12" ht="9" customHeight="1">
      <c r="A3" s="15" t="s">
        <v>209</v>
      </c>
      <c r="D3" s="148"/>
      <c r="E3" s="14"/>
      <c r="F3" s="37"/>
      <c r="G3" s="118"/>
      <c r="H3" s="42"/>
      <c r="J3" s="62"/>
      <c r="K3" s="14"/>
      <c r="L3" s="37"/>
    </row>
    <row r="4" spans="1:12" ht="10.5" customHeight="1">
      <c r="A4" s="15" t="s">
        <v>208</v>
      </c>
      <c r="D4" s="148"/>
      <c r="E4" s="14"/>
      <c r="F4" s="37"/>
      <c r="G4" s="118"/>
      <c r="I4" s="108"/>
      <c r="J4" s="62"/>
      <c r="K4" s="14"/>
      <c r="L4" s="108"/>
    </row>
    <row r="5" spans="1:12" ht="10.5" customHeight="1" hidden="1">
      <c r="A5" s="15"/>
      <c r="D5" s="148"/>
      <c r="E5" s="14"/>
      <c r="F5" s="37"/>
      <c r="G5" s="118"/>
      <c r="I5" s="108"/>
      <c r="J5" s="62"/>
      <c r="K5" s="191" t="s">
        <v>309</v>
      </c>
      <c r="L5" s="108"/>
    </row>
    <row r="6" spans="1:12" ht="12.75" hidden="1">
      <c r="A6" s="64"/>
      <c r="B6" s="64"/>
      <c r="C6" s="4"/>
      <c r="D6" s="149"/>
      <c r="E6" s="64"/>
      <c r="F6" s="172"/>
      <c r="G6" s="162"/>
      <c r="H6" s="42"/>
      <c r="I6" s="4"/>
      <c r="J6" s="80"/>
      <c r="K6" s="192" t="s">
        <v>310</v>
      </c>
      <c r="L6" s="172"/>
    </row>
    <row r="7" spans="1:12" ht="12.75">
      <c r="A7" s="64"/>
      <c r="B7" s="64"/>
      <c r="C7" s="4"/>
      <c r="D7" s="149"/>
      <c r="E7" s="64"/>
      <c r="F7" s="172"/>
      <c r="G7" s="162"/>
      <c r="H7" s="42"/>
      <c r="I7" s="4"/>
      <c r="J7" s="80"/>
      <c r="K7" s="192"/>
      <c r="L7" s="172"/>
    </row>
    <row r="8" spans="1:12" ht="12.75">
      <c r="A8" s="111" t="s">
        <v>213</v>
      </c>
      <c r="B8" s="64"/>
      <c r="C8" s="4"/>
      <c r="D8" s="149"/>
      <c r="E8" s="64"/>
      <c r="F8" s="172"/>
      <c r="G8" s="162"/>
      <c r="H8" s="42"/>
      <c r="J8" s="80"/>
      <c r="L8" s="172"/>
    </row>
    <row r="9" spans="1:12" ht="12.75">
      <c r="A9" s="111" t="s">
        <v>432</v>
      </c>
      <c r="B9" s="64"/>
      <c r="C9" s="4"/>
      <c r="D9" s="149"/>
      <c r="E9" s="64"/>
      <c r="F9" s="172"/>
      <c r="G9" s="162"/>
      <c r="H9" s="42"/>
      <c r="I9" s="4"/>
      <c r="J9" s="80"/>
      <c r="K9" s="64"/>
      <c r="L9" s="172"/>
    </row>
    <row r="10" spans="1:12" ht="12.75">
      <c r="A10" s="64"/>
      <c r="B10" s="64"/>
      <c r="C10" s="4"/>
      <c r="D10" s="149"/>
      <c r="E10" s="101"/>
      <c r="F10" s="210"/>
      <c r="G10" s="211"/>
      <c r="H10" s="42"/>
      <c r="I10" s="4"/>
      <c r="J10" s="80"/>
      <c r="K10" s="101"/>
      <c r="L10" s="172"/>
    </row>
    <row r="11" spans="1:12" ht="12.75">
      <c r="A11" s="64"/>
      <c r="B11" s="64"/>
      <c r="C11" s="4"/>
      <c r="D11" s="149"/>
      <c r="E11" s="64"/>
      <c r="F11" s="172"/>
      <c r="G11" s="162"/>
      <c r="H11" s="42"/>
      <c r="I11" s="4"/>
      <c r="J11" s="80"/>
      <c r="K11" s="64"/>
      <c r="L11" s="172"/>
    </row>
    <row r="12" spans="1:12" ht="12.75">
      <c r="A12" s="64"/>
      <c r="B12" s="64"/>
      <c r="C12" s="73"/>
      <c r="D12" s="150"/>
      <c r="E12" s="163" t="s">
        <v>218</v>
      </c>
      <c r="F12" s="161"/>
      <c r="G12" s="49"/>
      <c r="H12" s="43"/>
      <c r="I12" s="73"/>
      <c r="J12" s="81"/>
      <c r="K12" s="163" t="s">
        <v>220</v>
      </c>
      <c r="L12" s="161"/>
    </row>
    <row r="13" spans="1:12" ht="12.75">
      <c r="A13" s="64"/>
      <c r="B13" s="64"/>
      <c r="C13" s="73" t="s">
        <v>210</v>
      </c>
      <c r="D13" s="150"/>
      <c r="E13" s="163"/>
      <c r="F13" s="161" t="s">
        <v>219</v>
      </c>
      <c r="G13" s="49"/>
      <c r="H13" s="43"/>
      <c r="I13" s="73" t="s">
        <v>210</v>
      </c>
      <c r="J13" s="81" t="s">
        <v>206</v>
      </c>
      <c r="K13" s="163"/>
      <c r="L13" s="161" t="s">
        <v>219</v>
      </c>
    </row>
    <row r="14" spans="1:12" ht="12.75">
      <c r="A14" s="64"/>
      <c r="B14" s="64"/>
      <c r="C14" s="74" t="s">
        <v>147</v>
      </c>
      <c r="D14" s="151" t="s">
        <v>434</v>
      </c>
      <c r="E14" s="164"/>
      <c r="F14" s="96" t="s">
        <v>211</v>
      </c>
      <c r="G14" s="50"/>
      <c r="H14" s="44"/>
      <c r="I14" s="74" t="s">
        <v>212</v>
      </c>
      <c r="J14" s="82" t="s">
        <v>207</v>
      </c>
      <c r="K14" s="164"/>
      <c r="L14" s="96" t="s">
        <v>211</v>
      </c>
    </row>
    <row r="15" spans="1:12" ht="12.75">
      <c r="A15" s="64"/>
      <c r="B15" s="64"/>
      <c r="C15" s="74"/>
      <c r="D15" s="151"/>
      <c r="E15" s="164"/>
      <c r="F15" s="96" t="s">
        <v>147</v>
      </c>
      <c r="G15" s="50"/>
      <c r="H15" s="44"/>
      <c r="I15" s="74"/>
      <c r="J15" s="82"/>
      <c r="K15" s="164"/>
      <c r="L15" s="96" t="s">
        <v>221</v>
      </c>
    </row>
    <row r="16" spans="1:12" ht="12.75">
      <c r="A16" s="63"/>
      <c r="B16" s="63"/>
      <c r="C16" s="112" t="s">
        <v>433</v>
      </c>
      <c r="D16" s="152"/>
      <c r="E16" s="63"/>
      <c r="F16" s="173" t="s">
        <v>435</v>
      </c>
      <c r="G16" s="51"/>
      <c r="H16" s="113"/>
      <c r="I16" s="112" t="str">
        <f>+C16</f>
        <v>31/10/2005</v>
      </c>
      <c r="J16" s="83" t="s">
        <v>201</v>
      </c>
      <c r="K16" s="63"/>
      <c r="L16" s="173" t="str">
        <f>+F16</f>
        <v>31/10/2004</v>
      </c>
    </row>
    <row r="17" spans="1:12" ht="12.75">
      <c r="A17" s="63"/>
      <c r="B17" s="63"/>
      <c r="C17" s="75" t="s">
        <v>148</v>
      </c>
      <c r="D17" s="152" t="s">
        <v>148</v>
      </c>
      <c r="E17" s="63"/>
      <c r="F17" s="174" t="s">
        <v>148</v>
      </c>
      <c r="G17" s="51"/>
      <c r="H17" s="214" t="s">
        <v>370</v>
      </c>
      <c r="I17" s="75" t="s">
        <v>148</v>
      </c>
      <c r="J17" s="83" t="s">
        <v>148</v>
      </c>
      <c r="K17" s="63"/>
      <c r="L17" s="174" t="s">
        <v>148</v>
      </c>
    </row>
    <row r="18" spans="1:12" ht="12" customHeight="1">
      <c r="A18" s="63"/>
      <c r="B18" s="63"/>
      <c r="C18" s="75"/>
      <c r="D18" s="152"/>
      <c r="E18" s="63"/>
      <c r="F18" s="174"/>
      <c r="G18" s="51"/>
      <c r="H18" s="204"/>
      <c r="I18" s="75"/>
      <c r="J18" s="83"/>
      <c r="K18" s="63"/>
      <c r="L18" s="174"/>
    </row>
    <row r="19" spans="1:12" ht="15" customHeight="1" thickBot="1">
      <c r="A19" s="110" t="s">
        <v>184</v>
      </c>
      <c r="B19" s="63"/>
      <c r="C19" s="77">
        <f>+I19-D19</f>
        <v>14002</v>
      </c>
      <c r="D19" s="153">
        <v>0</v>
      </c>
      <c r="E19" s="63"/>
      <c r="F19" s="175">
        <v>15018</v>
      </c>
      <c r="G19" s="6"/>
      <c r="H19" s="215" t="s">
        <v>333</v>
      </c>
      <c r="I19" s="77">
        <v>14002</v>
      </c>
      <c r="J19" s="85">
        <v>2000</v>
      </c>
      <c r="K19" s="63"/>
      <c r="L19" s="175">
        <f>+F19</f>
        <v>15018</v>
      </c>
    </row>
    <row r="20" spans="1:12" ht="12.75">
      <c r="A20" s="114"/>
      <c r="B20" s="63"/>
      <c r="C20" s="76"/>
      <c r="D20" s="154"/>
      <c r="E20" s="63"/>
      <c r="F20" s="99"/>
      <c r="G20" s="6"/>
      <c r="H20" s="45"/>
      <c r="I20" s="76"/>
      <c r="J20" s="84"/>
      <c r="K20" s="63"/>
      <c r="L20" s="99"/>
    </row>
    <row r="21" spans="1:12" ht="12.75">
      <c r="A21" s="111" t="s">
        <v>33</v>
      </c>
      <c r="B21" s="63"/>
      <c r="C21" s="97">
        <f>+C29-C23-C24-C25-C26-C27</f>
        <v>-949</v>
      </c>
      <c r="D21" s="154">
        <v>0</v>
      </c>
      <c r="E21" s="63"/>
      <c r="F21" s="99">
        <v>-15</v>
      </c>
      <c r="G21" s="6"/>
      <c r="H21" s="215" t="s">
        <v>334</v>
      </c>
      <c r="I21" s="97">
        <f>+I29-I23-I24-I25-I26-I27</f>
        <v>-949</v>
      </c>
      <c r="J21" s="84">
        <v>26240</v>
      </c>
      <c r="K21" s="63"/>
      <c r="L21" s="99">
        <f>+F21</f>
        <v>-15</v>
      </c>
    </row>
    <row r="22" spans="1:12" ht="12.75">
      <c r="A22" s="165"/>
      <c r="B22" s="63"/>
      <c r="C22" s="76"/>
      <c r="D22" s="154"/>
      <c r="E22" s="63"/>
      <c r="F22" s="99"/>
      <c r="G22" s="6"/>
      <c r="H22" s="45"/>
      <c r="I22" s="76"/>
      <c r="J22" s="84"/>
      <c r="K22" s="63"/>
      <c r="L22" s="99"/>
    </row>
    <row r="23" spans="1:12" ht="12.75">
      <c r="A23" s="16" t="s">
        <v>129</v>
      </c>
      <c r="B23" s="63"/>
      <c r="C23" s="76">
        <f>+I23-D23</f>
        <v>-3055</v>
      </c>
      <c r="D23" s="154">
        <v>0</v>
      </c>
      <c r="E23" s="63"/>
      <c r="F23" s="99">
        <v>-4967</v>
      </c>
      <c r="G23" s="6"/>
      <c r="H23" s="215" t="s">
        <v>402</v>
      </c>
      <c r="I23" s="76">
        <v>-3055</v>
      </c>
      <c r="J23" s="84">
        <v>-11620</v>
      </c>
      <c r="K23" s="63"/>
      <c r="L23" s="99">
        <f>+F23</f>
        <v>-4967</v>
      </c>
    </row>
    <row r="24" spans="1:12" ht="12.75">
      <c r="A24" s="16" t="s">
        <v>130</v>
      </c>
      <c r="B24" s="63"/>
      <c r="C24" s="76">
        <f>+I24-D24</f>
        <v>9</v>
      </c>
      <c r="D24" s="154">
        <v>0</v>
      </c>
      <c r="E24" s="63"/>
      <c r="F24" s="99">
        <v>8</v>
      </c>
      <c r="G24" s="6"/>
      <c r="H24" s="215" t="s">
        <v>402</v>
      </c>
      <c r="I24" s="76">
        <v>9</v>
      </c>
      <c r="J24" s="84"/>
      <c r="K24" s="63"/>
      <c r="L24" s="99">
        <f>+F24</f>
        <v>8</v>
      </c>
    </row>
    <row r="25" spans="1:12" ht="13.5" customHeight="1">
      <c r="A25" s="165" t="s">
        <v>131</v>
      </c>
      <c r="B25" s="63"/>
      <c r="C25" s="76">
        <f>+I25-D25</f>
        <v>295</v>
      </c>
      <c r="D25" s="154">
        <v>0</v>
      </c>
      <c r="E25" s="63"/>
      <c r="F25" s="99">
        <v>1414</v>
      </c>
      <c r="G25" s="6"/>
      <c r="H25" s="215" t="s">
        <v>335</v>
      </c>
      <c r="I25" s="76">
        <v>295</v>
      </c>
      <c r="J25" s="84">
        <v>-4988</v>
      </c>
      <c r="K25" s="63"/>
      <c r="L25" s="99">
        <f>+F25</f>
        <v>1414</v>
      </c>
    </row>
    <row r="26" spans="1:12" ht="13.5" customHeight="1">
      <c r="A26" s="16" t="s">
        <v>318</v>
      </c>
      <c r="B26" s="63"/>
      <c r="C26" s="76">
        <f>+I26-D26</f>
        <v>-9965</v>
      </c>
      <c r="D26" s="154">
        <v>0</v>
      </c>
      <c r="E26" s="63"/>
      <c r="F26" s="99">
        <v>0</v>
      </c>
      <c r="G26" s="6"/>
      <c r="H26" s="45"/>
      <c r="I26" s="76">
        <v>-9965</v>
      </c>
      <c r="J26" s="84"/>
      <c r="K26" s="63"/>
      <c r="L26" s="99">
        <f>+F26</f>
        <v>0</v>
      </c>
    </row>
    <row r="27" spans="1:12" ht="12.75">
      <c r="A27" s="16"/>
      <c r="B27" s="63"/>
      <c r="C27" s="78"/>
      <c r="D27" s="155">
        <v>0</v>
      </c>
      <c r="E27" s="63"/>
      <c r="F27" s="176"/>
      <c r="G27" s="6"/>
      <c r="H27" s="45"/>
      <c r="I27" s="78"/>
      <c r="J27" s="86">
        <v>13838</v>
      </c>
      <c r="K27" s="63"/>
      <c r="L27" s="176"/>
    </row>
    <row r="28" spans="1:12" ht="12.75">
      <c r="A28" s="165"/>
      <c r="B28" s="63"/>
      <c r="C28" s="76"/>
      <c r="D28" s="154"/>
      <c r="E28" s="63"/>
      <c r="F28" s="99"/>
      <c r="G28" s="6"/>
      <c r="H28" s="45"/>
      <c r="I28" s="76"/>
      <c r="J28" s="84"/>
      <c r="K28" s="63"/>
      <c r="L28" s="99"/>
    </row>
    <row r="29" spans="1:12" ht="12.75">
      <c r="A29" s="111" t="s">
        <v>398</v>
      </c>
      <c r="B29" s="63"/>
      <c r="C29" s="76">
        <f>+I29-D29</f>
        <v>-13665</v>
      </c>
      <c r="D29" s="154">
        <f>SUM(D21:D27)</f>
        <v>0</v>
      </c>
      <c r="E29" s="63"/>
      <c r="F29" s="99">
        <f>SUM(F21:F27)</f>
        <v>-3560</v>
      </c>
      <c r="G29" s="6"/>
      <c r="H29" s="215" t="s">
        <v>403</v>
      </c>
      <c r="I29" s="76">
        <v>-13665</v>
      </c>
      <c r="J29" s="84">
        <v>23470</v>
      </c>
      <c r="K29" s="63"/>
      <c r="L29" s="99">
        <f>SUM(L21:L27)</f>
        <v>-3560</v>
      </c>
    </row>
    <row r="30" spans="1:12" ht="12.75">
      <c r="A30" s="165"/>
      <c r="B30" s="63"/>
      <c r="C30" s="76"/>
      <c r="D30" s="154"/>
      <c r="E30" s="63"/>
      <c r="F30" s="99"/>
      <c r="G30" s="6"/>
      <c r="H30" s="45"/>
      <c r="I30" s="76"/>
      <c r="J30" s="84"/>
      <c r="K30" s="63"/>
      <c r="L30" s="99"/>
    </row>
    <row r="31" spans="1:13" ht="14.25" customHeight="1">
      <c r="A31" t="s">
        <v>276</v>
      </c>
      <c r="B31" s="63"/>
      <c r="C31" s="30">
        <f>+I31-D31</f>
        <v>-191</v>
      </c>
      <c r="D31" s="155">
        <v>0</v>
      </c>
      <c r="E31" s="63"/>
      <c r="F31" s="176">
        <v>-562</v>
      </c>
      <c r="G31" s="168"/>
      <c r="H31" s="45"/>
      <c r="I31" s="30">
        <v>-191</v>
      </c>
      <c r="J31" s="86"/>
      <c r="K31" s="63"/>
      <c r="L31" s="176">
        <f>+F31</f>
        <v>-562</v>
      </c>
      <c r="M31" s="91"/>
    </row>
    <row r="32" spans="1:12" ht="12.75">
      <c r="A32" s="166"/>
      <c r="B32" s="63"/>
      <c r="C32" s="76"/>
      <c r="D32" s="154"/>
      <c r="E32" s="63"/>
      <c r="F32" s="99"/>
      <c r="G32" s="6"/>
      <c r="H32" s="45"/>
      <c r="I32" s="76"/>
      <c r="J32" s="84"/>
      <c r="K32" s="63"/>
      <c r="L32" s="99"/>
    </row>
    <row r="33" spans="1:12" ht="13.5" customHeight="1">
      <c r="A33" s="111" t="s">
        <v>399</v>
      </c>
      <c r="B33" s="63"/>
      <c r="C33" s="76">
        <f>SUM(C28:C32)</f>
        <v>-13856</v>
      </c>
      <c r="D33" s="154">
        <f>SUM(D28:D32)</f>
        <v>0</v>
      </c>
      <c r="E33" s="63"/>
      <c r="F33" s="99">
        <f>SUM(F28:F32)</f>
        <v>-4122</v>
      </c>
      <c r="G33" s="6"/>
      <c r="H33" s="45"/>
      <c r="I33" s="76">
        <f>SUM(I28:I32)</f>
        <v>-13856</v>
      </c>
      <c r="J33" s="84">
        <f>SUM(J28:J32)</f>
        <v>23470</v>
      </c>
      <c r="K33" s="63"/>
      <c r="L33" s="99">
        <f>SUM(L28:L32)</f>
        <v>-4122</v>
      </c>
    </row>
    <row r="34" spans="1:12" ht="12.75">
      <c r="A34" s="166"/>
      <c r="B34" s="63"/>
      <c r="C34" s="76"/>
      <c r="D34" s="154"/>
      <c r="E34" s="63"/>
      <c r="F34" s="99"/>
      <c r="G34" s="6"/>
      <c r="H34" s="45"/>
      <c r="I34" s="76"/>
      <c r="J34" s="84"/>
      <c r="K34" s="63"/>
      <c r="L34" s="99"/>
    </row>
    <row r="35" spans="1:12" ht="13.5" customHeight="1">
      <c r="A35" s="167" t="s">
        <v>133</v>
      </c>
      <c r="B35" s="63"/>
      <c r="C35" s="78">
        <f>+I35-D35</f>
        <v>-796</v>
      </c>
      <c r="D35" s="155">
        <v>0</v>
      </c>
      <c r="E35" s="63"/>
      <c r="F35" s="176">
        <v>-838</v>
      </c>
      <c r="G35" s="6"/>
      <c r="H35" s="45"/>
      <c r="I35" s="78">
        <v>-796</v>
      </c>
      <c r="J35" s="86">
        <v>0</v>
      </c>
      <c r="K35" s="63"/>
      <c r="L35" s="176">
        <f>+F35</f>
        <v>-838</v>
      </c>
    </row>
    <row r="36" spans="1:12" ht="12.75">
      <c r="A36" s="167"/>
      <c r="B36" s="63"/>
      <c r="C36" s="76"/>
      <c r="D36" s="154"/>
      <c r="E36" s="63"/>
      <c r="F36" s="99"/>
      <c r="G36" s="6"/>
      <c r="H36" s="45"/>
      <c r="I36" s="76"/>
      <c r="J36" s="84"/>
      <c r="K36" s="63"/>
      <c r="L36" s="99"/>
    </row>
    <row r="37" spans="1:12" ht="13.5" thickBot="1">
      <c r="A37" s="111" t="s">
        <v>306</v>
      </c>
      <c r="B37" s="63"/>
      <c r="C37" s="77">
        <f>SUM(C33:C36)</f>
        <v>-14652</v>
      </c>
      <c r="D37" s="154">
        <f>SUM(D33:D35)</f>
        <v>0</v>
      </c>
      <c r="E37" s="63"/>
      <c r="F37" s="175">
        <f>+F33+F35</f>
        <v>-4960</v>
      </c>
      <c r="G37" s="6"/>
      <c r="H37" s="45"/>
      <c r="I37" s="77">
        <f>SUM(I33:I36)</f>
        <v>-14652</v>
      </c>
      <c r="J37" s="84">
        <f>SUM(J34:J36)</f>
        <v>0</v>
      </c>
      <c r="K37" s="63"/>
      <c r="L37" s="175">
        <f>+L33+L35</f>
        <v>-4960</v>
      </c>
    </row>
    <row r="38" spans="1:12" ht="12.75">
      <c r="A38" s="166"/>
      <c r="B38" s="63"/>
      <c r="C38" s="76"/>
      <c r="D38" s="154"/>
      <c r="E38" s="63"/>
      <c r="F38" s="99"/>
      <c r="G38" s="6"/>
      <c r="H38" s="45"/>
      <c r="I38" s="76"/>
      <c r="J38" s="84"/>
      <c r="K38" s="63"/>
      <c r="L38" s="99"/>
    </row>
    <row r="39" spans="1:12" ht="15" customHeight="1">
      <c r="A39" s="167"/>
      <c r="B39" s="63"/>
      <c r="C39" s="76"/>
      <c r="D39" s="154"/>
      <c r="E39" s="63"/>
      <c r="F39" s="99"/>
      <c r="G39" s="6"/>
      <c r="H39" s="45"/>
      <c r="I39" s="76"/>
      <c r="J39" s="84"/>
      <c r="K39" s="63"/>
      <c r="L39" s="99"/>
    </row>
    <row r="40" spans="1:12" ht="13.5" customHeight="1">
      <c r="A40" s="167" t="s">
        <v>400</v>
      </c>
      <c r="B40" s="63"/>
      <c r="C40" s="107">
        <v>-2.25</v>
      </c>
      <c r="D40" s="156"/>
      <c r="E40" s="208"/>
      <c r="F40" s="98">
        <v>-0.84</v>
      </c>
      <c r="G40" s="10"/>
      <c r="H40" s="98"/>
      <c r="I40" s="107">
        <v>-2.25</v>
      </c>
      <c r="J40" s="87"/>
      <c r="K40" s="63"/>
      <c r="L40" s="98">
        <v>-0.84</v>
      </c>
    </row>
    <row r="41" spans="1:12" ht="12.75">
      <c r="A41" s="166"/>
      <c r="B41" s="63"/>
      <c r="C41" s="107"/>
      <c r="D41" s="156"/>
      <c r="E41" s="208"/>
      <c r="F41" s="98"/>
      <c r="G41" s="10"/>
      <c r="H41" s="98"/>
      <c r="I41" s="107"/>
      <c r="J41" s="87"/>
      <c r="K41" s="63"/>
      <c r="L41" s="98"/>
    </row>
    <row r="42" spans="1:12" ht="15" customHeight="1">
      <c r="A42" s="167" t="s">
        <v>401</v>
      </c>
      <c r="B42" s="63"/>
      <c r="C42" s="107">
        <v>0</v>
      </c>
      <c r="D42" s="154"/>
      <c r="E42" s="208"/>
      <c r="F42" s="98">
        <v>0</v>
      </c>
      <c r="G42" s="10"/>
      <c r="H42" s="99"/>
      <c r="I42" s="107">
        <v>0</v>
      </c>
      <c r="J42" s="84"/>
      <c r="K42" s="63"/>
      <c r="L42" s="98">
        <v>0</v>
      </c>
    </row>
    <row r="43" spans="1:12" ht="12.75">
      <c r="A43" s="166"/>
      <c r="B43" s="63"/>
      <c r="C43" s="107"/>
      <c r="D43" s="156"/>
      <c r="E43" s="63"/>
      <c r="F43" s="98"/>
      <c r="G43" s="10"/>
      <c r="H43" s="46"/>
      <c r="I43" s="87"/>
      <c r="J43" s="87"/>
      <c r="K43" s="63"/>
      <c r="L43" s="98"/>
    </row>
    <row r="48" ht="12.75">
      <c r="A48" s="67" t="s">
        <v>291</v>
      </c>
    </row>
    <row r="49" ht="12.75">
      <c r="A49" s="16" t="s">
        <v>436</v>
      </c>
    </row>
  </sheetData>
  <printOptions/>
  <pageMargins left="0.75" right="0.75" top="0.76" bottom="0.51" header="0.5" footer="0.5"/>
  <pageSetup fitToHeight="1" fitToWidth="1" horizontalDpi="300" verticalDpi="300" orientation="portrait" scale="75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B1">
      <selection activeCell="B1" sqref="B1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9" width="10.140625" style="3" customWidth="1"/>
    <col min="10" max="16384" width="9.140625" style="3" customWidth="1"/>
  </cols>
  <sheetData>
    <row r="1" spans="4:11" ht="31.5" customHeight="1">
      <c r="D1" s="5"/>
      <c r="F1" s="4"/>
      <c r="G1" s="108"/>
      <c r="H1" s="7"/>
      <c r="I1" s="18"/>
      <c r="J1" s="108"/>
      <c r="K1" s="47"/>
    </row>
    <row r="2" spans="1:11" ht="12.75">
      <c r="A2" s="14" t="s">
        <v>141</v>
      </c>
      <c r="D2" s="18"/>
      <c r="E2" s="12"/>
      <c r="F2" s="14"/>
      <c r="G2" s="142"/>
      <c r="I2" s="108"/>
      <c r="J2" s="13"/>
      <c r="K2" s="42"/>
    </row>
    <row r="3" spans="1:11" ht="9" customHeight="1">
      <c r="A3" s="15" t="s">
        <v>142</v>
      </c>
      <c r="D3" s="18"/>
      <c r="E3" s="12"/>
      <c r="F3" s="14"/>
      <c r="G3" s="41"/>
      <c r="H3" s="48"/>
      <c r="I3" s="14"/>
      <c r="J3" s="12"/>
      <c r="K3" s="42"/>
    </row>
    <row r="4" spans="1:11" ht="10.5" customHeight="1">
      <c r="A4" s="15" t="s">
        <v>143</v>
      </c>
      <c r="D4" s="18"/>
      <c r="E4" s="12"/>
      <c r="F4" s="14"/>
      <c r="G4" s="41"/>
      <c r="H4" s="48"/>
      <c r="I4" s="14"/>
      <c r="K4" s="47"/>
    </row>
    <row r="5" spans="1:11" ht="13.5" customHeight="1" hidden="1">
      <c r="A5" s="15"/>
      <c r="D5" s="18"/>
      <c r="E5" s="12"/>
      <c r="F5" s="14"/>
      <c r="G5" s="41"/>
      <c r="H5" s="193" t="s">
        <v>309</v>
      </c>
      <c r="I5" s="178"/>
      <c r="K5" s="47"/>
    </row>
    <row r="6" ht="13.5" customHeight="1" hidden="1">
      <c r="G6" s="192" t="s">
        <v>311</v>
      </c>
    </row>
    <row r="7" ht="12.75">
      <c r="G7" s="192"/>
    </row>
    <row r="8" spans="1:7" ht="12.75">
      <c r="A8" s="110" t="s">
        <v>134</v>
      </c>
      <c r="G8" s="108"/>
    </row>
    <row r="9" ht="12.75">
      <c r="A9" s="9" t="s">
        <v>437</v>
      </c>
    </row>
    <row r="11" spans="3:7" s="115" customFormat="1" ht="12.75">
      <c r="C11" s="8" t="s">
        <v>438</v>
      </c>
      <c r="E11" s="13"/>
      <c r="F11" s="13"/>
      <c r="G11" s="209"/>
    </row>
    <row r="12" spans="3:7" s="115" customFormat="1" ht="12.75">
      <c r="C12" s="36" t="s">
        <v>244</v>
      </c>
      <c r="D12" s="115" t="s">
        <v>135</v>
      </c>
      <c r="E12" s="115" t="s">
        <v>137</v>
      </c>
      <c r="F12" s="115" t="s">
        <v>139</v>
      </c>
      <c r="G12" s="177" t="s">
        <v>46</v>
      </c>
    </row>
    <row r="13" spans="3:9" s="115" customFormat="1" ht="12.75">
      <c r="C13" s="36" t="s">
        <v>285</v>
      </c>
      <c r="D13" s="115" t="s">
        <v>136</v>
      </c>
      <c r="E13" s="115" t="s">
        <v>138</v>
      </c>
      <c r="F13" s="115" t="s">
        <v>140</v>
      </c>
      <c r="G13" s="177" t="s">
        <v>47</v>
      </c>
      <c r="I13" s="115" t="s">
        <v>161</v>
      </c>
    </row>
    <row r="14" spans="3:9" ht="12.75">
      <c r="C14" s="36" t="s">
        <v>148</v>
      </c>
      <c r="D14" s="115" t="s">
        <v>148</v>
      </c>
      <c r="E14" s="115" t="s">
        <v>148</v>
      </c>
      <c r="F14" s="115" t="s">
        <v>148</v>
      </c>
      <c r="G14" s="115" t="s">
        <v>148</v>
      </c>
      <c r="I14" s="115" t="s">
        <v>148</v>
      </c>
    </row>
    <row r="16" spans="1:9" ht="12.75">
      <c r="A16" s="9" t="s">
        <v>343</v>
      </c>
      <c r="C16" s="3">
        <v>296902</v>
      </c>
      <c r="D16" s="3">
        <v>267555</v>
      </c>
      <c r="E16" s="3">
        <v>4093</v>
      </c>
      <c r="F16" s="3">
        <v>-9538</v>
      </c>
      <c r="G16" s="3">
        <v>-105849</v>
      </c>
      <c r="I16" s="3">
        <f>SUM(C16:H16)</f>
        <v>453163</v>
      </c>
    </row>
    <row r="17" ht="12.75">
      <c r="A17" s="9"/>
    </row>
    <row r="18" ht="12.75">
      <c r="A18" s="9" t="s">
        <v>406</v>
      </c>
    </row>
    <row r="19" ht="12.75">
      <c r="A19" s="9" t="s">
        <v>407</v>
      </c>
    </row>
    <row r="20" spans="1:9" ht="12.75">
      <c r="A20" s="9" t="s">
        <v>408</v>
      </c>
      <c r="C20" s="3">
        <v>0</v>
      </c>
      <c r="D20" s="3">
        <v>0</v>
      </c>
      <c r="E20" s="3">
        <v>2</v>
      </c>
      <c r="F20" s="3">
        <v>176</v>
      </c>
      <c r="G20" s="3">
        <v>0</v>
      </c>
      <c r="I20" s="3">
        <f>SUM(C20:H20)</f>
        <v>178</v>
      </c>
    </row>
    <row r="21" ht="12.75">
      <c r="A21" s="9"/>
    </row>
    <row r="22" ht="12.75">
      <c r="A22" s="9" t="s">
        <v>345</v>
      </c>
    </row>
    <row r="23" spans="1:9" ht="12.75">
      <c r="A23" s="9" t="s">
        <v>344</v>
      </c>
      <c r="C23" s="3">
        <v>29</v>
      </c>
      <c r="D23" s="3">
        <v>29</v>
      </c>
      <c r="E23" s="3">
        <v>0</v>
      </c>
      <c r="F23" s="3">
        <v>0</v>
      </c>
      <c r="G23" s="3">
        <v>0</v>
      </c>
      <c r="I23" s="3">
        <f>SUM(C23:H23)</f>
        <v>58</v>
      </c>
    </row>
    <row r="24" ht="12.75">
      <c r="A24" s="9"/>
    </row>
    <row r="25" spans="1:9" ht="12.75">
      <c r="A25" s="9" t="s">
        <v>306</v>
      </c>
      <c r="C25" s="3">
        <v>0</v>
      </c>
      <c r="D25" s="3">
        <v>0</v>
      </c>
      <c r="E25" s="3">
        <v>0</v>
      </c>
      <c r="F25" s="3">
        <v>0</v>
      </c>
      <c r="G25" s="3">
        <v>-4960</v>
      </c>
      <c r="I25" s="3">
        <f>SUM(C25:H25)</f>
        <v>-4960</v>
      </c>
    </row>
    <row r="26" spans="4:7" ht="12.75">
      <c r="D26" s="1"/>
      <c r="E26" s="1"/>
      <c r="F26" s="1"/>
      <c r="G26" s="1"/>
    </row>
    <row r="27" spans="1:9" ht="18" customHeight="1" thickBot="1">
      <c r="A27" s="9" t="s">
        <v>439</v>
      </c>
      <c r="C27" s="116">
        <f>SUM(C16:C26)</f>
        <v>296931</v>
      </c>
      <c r="D27" s="116">
        <f>SUM(D16:D26)</f>
        <v>267584</v>
      </c>
      <c r="E27" s="116">
        <f>SUM(E16:E26)</f>
        <v>4095</v>
      </c>
      <c r="F27" s="116">
        <f>SUM(F16:F26)</f>
        <v>-9362</v>
      </c>
      <c r="G27" s="116">
        <f>SUM(G16:G26)</f>
        <v>-110809</v>
      </c>
      <c r="I27" s="116">
        <f>SUM(I16:I26)</f>
        <v>448439</v>
      </c>
    </row>
    <row r="29" spans="3:9" ht="12.75">
      <c r="C29" s="8" t="s">
        <v>245</v>
      </c>
      <c r="D29" s="115"/>
      <c r="E29" s="13"/>
      <c r="F29" s="13"/>
      <c r="G29" s="209"/>
      <c r="H29" s="115"/>
      <c r="I29" s="115"/>
    </row>
    <row r="30" spans="3:9" ht="12.75">
      <c r="C30" s="36" t="s">
        <v>244</v>
      </c>
      <c r="D30" s="115" t="s">
        <v>135</v>
      </c>
      <c r="E30" s="115" t="s">
        <v>137</v>
      </c>
      <c r="F30" s="115" t="s">
        <v>139</v>
      </c>
      <c r="G30" s="177" t="s">
        <v>46</v>
      </c>
      <c r="H30" s="115"/>
      <c r="I30" s="115"/>
    </row>
    <row r="31" spans="3:9" ht="12.75">
      <c r="C31" s="36" t="s">
        <v>285</v>
      </c>
      <c r="D31" s="115" t="s">
        <v>136</v>
      </c>
      <c r="E31" s="115" t="s">
        <v>138</v>
      </c>
      <c r="F31" s="115" t="s">
        <v>140</v>
      </c>
      <c r="G31" s="177" t="s">
        <v>47</v>
      </c>
      <c r="H31" s="115"/>
      <c r="I31" s="115" t="s">
        <v>161</v>
      </c>
    </row>
    <row r="32" spans="3:9" ht="12.75">
      <c r="C32" s="36" t="s">
        <v>148</v>
      </c>
      <c r="D32" s="115" t="s">
        <v>148</v>
      </c>
      <c r="E32" s="115" t="s">
        <v>148</v>
      </c>
      <c r="F32" s="115" t="s">
        <v>148</v>
      </c>
      <c r="G32" s="115" t="s">
        <v>148</v>
      </c>
      <c r="I32" s="115" t="s">
        <v>148</v>
      </c>
    </row>
    <row r="34" spans="1:9" ht="12.75">
      <c r="A34" s="9" t="s">
        <v>440</v>
      </c>
      <c r="C34" s="3">
        <v>325074</v>
      </c>
      <c r="D34" s="3">
        <v>295727</v>
      </c>
      <c r="E34" s="3">
        <v>5439</v>
      </c>
      <c r="F34" s="3">
        <v>352</v>
      </c>
      <c r="G34" s="3">
        <v>-289909</v>
      </c>
      <c r="I34" s="3">
        <f>SUM(C34:H34)</f>
        <v>336683</v>
      </c>
    </row>
    <row r="36" ht="12.75">
      <c r="A36" s="9" t="s">
        <v>406</v>
      </c>
    </row>
    <row r="37" ht="12.75">
      <c r="A37" s="9" t="s">
        <v>407</v>
      </c>
    </row>
    <row r="38" spans="1:9" ht="12.75">
      <c r="A38" s="9" t="s">
        <v>408</v>
      </c>
      <c r="C38" s="3">
        <v>0</v>
      </c>
      <c r="D38" s="3">
        <v>0</v>
      </c>
      <c r="E38" s="3">
        <v>0</v>
      </c>
      <c r="F38" s="195">
        <f>-106-1</f>
        <v>-107</v>
      </c>
      <c r="G38" s="3">
        <v>0</v>
      </c>
      <c r="I38" s="3">
        <f>SUM(C38:H38)</f>
        <v>-107</v>
      </c>
    </row>
    <row r="39" ht="12.75">
      <c r="A39" s="9"/>
    </row>
    <row r="40" spans="1:9" ht="12.75">
      <c r="A40" s="9" t="s">
        <v>306</v>
      </c>
      <c r="C40" s="3">
        <v>0</v>
      </c>
      <c r="D40" s="3">
        <v>0</v>
      </c>
      <c r="E40" s="3">
        <v>0</v>
      </c>
      <c r="F40" s="3">
        <v>0</v>
      </c>
      <c r="G40" s="3">
        <v>-14652</v>
      </c>
      <c r="I40" s="3">
        <f>SUM(C40:H40)</f>
        <v>-14652</v>
      </c>
    </row>
    <row r="41" spans="4:7" ht="12.75">
      <c r="D41" s="1"/>
      <c r="E41" s="1"/>
      <c r="F41" s="1"/>
      <c r="G41" s="1"/>
    </row>
    <row r="42" spans="1:9" ht="18" customHeight="1" thickBot="1">
      <c r="A42" s="9" t="s">
        <v>441</v>
      </c>
      <c r="C42" s="116">
        <f>SUM(C34:C41)</f>
        <v>325074</v>
      </c>
      <c r="D42" s="116">
        <f>SUM(D34:D41)</f>
        <v>295727</v>
      </c>
      <c r="E42" s="116">
        <f>SUM(E34:E41)</f>
        <v>5439</v>
      </c>
      <c r="F42" s="116">
        <f>SUM(F34:F41)</f>
        <v>245</v>
      </c>
      <c r="G42" s="116">
        <f>SUM(G34:G41)</f>
        <v>-304561</v>
      </c>
      <c r="I42" s="116">
        <f>SUM(I34:I41)</f>
        <v>321924</v>
      </c>
    </row>
    <row r="46" spans="1:3" ht="12.75">
      <c r="A46" s="67" t="s">
        <v>62</v>
      </c>
      <c r="B46" s="63"/>
      <c r="C46" s="63"/>
    </row>
    <row r="47" spans="1:3" ht="12.75">
      <c r="A47" s="16" t="s">
        <v>431</v>
      </c>
      <c r="B47" s="63"/>
      <c r="C47" s="63"/>
    </row>
  </sheetData>
  <printOptions/>
  <pageMargins left="0.75" right="0.24" top="1" bottom="1" header="0.5" footer="0.5"/>
  <pageSetup fitToHeight="1" fitToWidth="1" horizontalDpi="300" verticalDpi="300" orientation="portrait" scale="81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B13" sqref="B13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9" width="10.421875" style="3" customWidth="1"/>
    <col min="10" max="16384" width="9.140625" style="3" customWidth="1"/>
  </cols>
  <sheetData>
    <row r="1" spans="3:10" s="63" customFormat="1" ht="31.5" customHeight="1">
      <c r="C1" s="18"/>
      <c r="D1" s="64"/>
      <c r="E1" s="4"/>
      <c r="G1" s="65"/>
      <c r="H1" s="108"/>
      <c r="I1" s="108"/>
      <c r="J1" s="47"/>
    </row>
    <row r="2" spans="1:10" s="63" customFormat="1" ht="12.75">
      <c r="A2" s="14" t="s">
        <v>141</v>
      </c>
      <c r="C2" s="18"/>
      <c r="D2" s="62"/>
      <c r="E2" s="14"/>
      <c r="F2" s="40"/>
      <c r="G2" s="117"/>
      <c r="H2" s="143"/>
      <c r="J2" s="108"/>
    </row>
    <row r="3" spans="1:10" s="63" customFormat="1" ht="9" customHeight="1">
      <c r="A3" s="15" t="s">
        <v>142</v>
      </c>
      <c r="C3" s="18"/>
      <c r="D3" s="62"/>
      <c r="E3" s="14"/>
      <c r="F3" s="41"/>
      <c r="G3" s="118"/>
      <c r="H3" s="14"/>
      <c r="I3" s="62"/>
      <c r="J3" s="42"/>
    </row>
    <row r="4" spans="1:10" s="63" customFormat="1" ht="10.5" customHeight="1">
      <c r="A4" s="15" t="s">
        <v>143</v>
      </c>
      <c r="C4" s="18"/>
      <c r="D4" s="62"/>
      <c r="E4" s="14"/>
      <c r="F4" s="41"/>
      <c r="G4" s="118"/>
      <c r="H4" s="14"/>
      <c r="J4" s="47"/>
    </row>
    <row r="5" spans="1:10" s="63" customFormat="1" ht="15" customHeight="1" hidden="1">
      <c r="A5" s="15"/>
      <c r="C5" s="18"/>
      <c r="D5" s="62"/>
      <c r="E5" s="14"/>
      <c r="F5" s="41"/>
      <c r="G5" s="118"/>
      <c r="H5" s="14"/>
      <c r="I5" s="193" t="s">
        <v>309</v>
      </c>
      <c r="J5" s="189"/>
    </row>
    <row r="6" s="63" customFormat="1" ht="12.75" hidden="1">
      <c r="I6" s="192" t="s">
        <v>310</v>
      </c>
    </row>
    <row r="7" s="63" customFormat="1" ht="12.75">
      <c r="I7" s="192"/>
    </row>
    <row r="8" spans="1:9" s="63" customFormat="1" ht="12.75">
      <c r="A8" s="110" t="s">
        <v>232</v>
      </c>
      <c r="I8" s="108"/>
    </row>
    <row r="9" s="63" customFormat="1" ht="12.75">
      <c r="A9" s="16" t="s">
        <v>437</v>
      </c>
    </row>
    <row r="11" spans="7:9" ht="12.75">
      <c r="G11" s="101"/>
      <c r="H11" s="101" t="s">
        <v>246</v>
      </c>
      <c r="I11" s="101"/>
    </row>
    <row r="12" spans="6:9" ht="12.75">
      <c r="F12" s="101" t="s">
        <v>9</v>
      </c>
      <c r="H12" s="101" t="s">
        <v>222</v>
      </c>
      <c r="I12" s="101" t="str">
        <f>+F12</f>
        <v>3 months</v>
      </c>
    </row>
    <row r="13" spans="6:9" ht="12.75">
      <c r="F13" s="120" t="s">
        <v>10</v>
      </c>
      <c r="H13" s="120" t="s">
        <v>262</v>
      </c>
      <c r="I13" s="120" t="s">
        <v>11</v>
      </c>
    </row>
    <row r="14" spans="6:9" ht="12.75">
      <c r="F14" s="120"/>
      <c r="H14" s="120"/>
      <c r="I14" s="120"/>
    </row>
    <row r="15" spans="6:9" ht="12.75">
      <c r="F15" s="119" t="s">
        <v>148</v>
      </c>
      <c r="H15" s="119" t="s">
        <v>148</v>
      </c>
      <c r="I15" s="119" t="s">
        <v>148</v>
      </c>
    </row>
    <row r="17" spans="1:4" ht="12.75">
      <c r="A17" s="140" t="s">
        <v>247</v>
      </c>
      <c r="B17" s="94"/>
      <c r="C17" s="94"/>
      <c r="D17" s="94"/>
    </row>
    <row r="18" ht="12.75">
      <c r="B18" s="9"/>
    </row>
    <row r="19" spans="1:9" ht="12.75">
      <c r="A19" s="9" t="s">
        <v>398</v>
      </c>
      <c r="F19" s="9">
        <v>-13665</v>
      </c>
      <c r="H19" s="3">
        <v>27396</v>
      </c>
      <c r="I19" s="3">
        <v>-3560</v>
      </c>
    </row>
    <row r="20" ht="12.75">
      <c r="A20" s="9"/>
    </row>
    <row r="21" ht="12.75">
      <c r="A21" s="9" t="s">
        <v>248</v>
      </c>
    </row>
    <row r="22" spans="1:9" ht="12.75">
      <c r="A22" s="9" t="s">
        <v>249</v>
      </c>
      <c r="F22" s="9">
        <f>706+217</f>
        <v>923</v>
      </c>
      <c r="H22" s="3">
        <v>3543</v>
      </c>
      <c r="I22" s="3">
        <v>1110</v>
      </c>
    </row>
    <row r="23" spans="1:9" ht="12.75">
      <c r="A23" s="9" t="s">
        <v>250</v>
      </c>
      <c r="F23" s="203">
        <f>13060-344</f>
        <v>12716</v>
      </c>
      <c r="H23" s="1">
        <v>-9149</v>
      </c>
      <c r="I23" s="1">
        <v>3545</v>
      </c>
    </row>
    <row r="24" ht="12.75">
      <c r="A24" s="9"/>
    </row>
    <row r="25" spans="1:9" ht="12.75">
      <c r="A25" s="9" t="s">
        <v>251</v>
      </c>
      <c r="F25" s="3">
        <f>SUM(F19:F24)</f>
        <v>-26</v>
      </c>
      <c r="H25" s="3">
        <f>SUM(H19:H24)</f>
        <v>21790</v>
      </c>
      <c r="I25" s="3">
        <f>SUM(I19:I24)</f>
        <v>1095</v>
      </c>
    </row>
    <row r="26" ht="12.75">
      <c r="A26" s="9"/>
    </row>
    <row r="27" spans="1:9" ht="12.75">
      <c r="A27" s="9" t="s">
        <v>252</v>
      </c>
      <c r="F27" s="1">
        <v>5324</v>
      </c>
      <c r="H27" s="1">
        <v>9540</v>
      </c>
      <c r="I27" s="1">
        <v>3164</v>
      </c>
    </row>
    <row r="28" ht="12.75">
      <c r="A28" s="9"/>
    </row>
    <row r="29" spans="1:9" ht="12.75">
      <c r="A29" s="9" t="s">
        <v>13</v>
      </c>
      <c r="F29" s="3">
        <f>SUM(F25:F28)</f>
        <v>5298</v>
      </c>
      <c r="H29" s="3">
        <f>SUM(H25:H28)</f>
        <v>31330</v>
      </c>
      <c r="I29" s="3">
        <f>SUM(I25:I28)</f>
        <v>4259</v>
      </c>
    </row>
    <row r="30" spans="1:9" ht="12.75">
      <c r="A30" s="9" t="s">
        <v>12</v>
      </c>
      <c r="F30" s="3">
        <v>-386</v>
      </c>
      <c r="H30" s="3">
        <v>-2265</v>
      </c>
      <c r="I30" s="3">
        <v>-208</v>
      </c>
    </row>
    <row r="31" spans="1:9" ht="12.75">
      <c r="A31" s="9" t="s">
        <v>253</v>
      </c>
      <c r="F31" s="1">
        <v>-3055</v>
      </c>
      <c r="H31" s="1">
        <v>-7845</v>
      </c>
      <c r="I31" s="1">
        <v>-4967</v>
      </c>
    </row>
    <row r="33" spans="1:9" ht="13.5" thickBot="1">
      <c r="A33" s="110" t="s">
        <v>14</v>
      </c>
      <c r="F33" s="141">
        <f>SUM(F28:F32)</f>
        <v>1857</v>
      </c>
      <c r="H33" s="141">
        <f>SUM(H28:H32)</f>
        <v>21220</v>
      </c>
      <c r="I33" s="141">
        <f>SUM(I28:I32)</f>
        <v>-916</v>
      </c>
    </row>
    <row r="35" spans="1:4" ht="12.75">
      <c r="A35" s="140" t="s">
        <v>255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256</v>
      </c>
      <c r="F37" s="3">
        <v>4911</v>
      </c>
      <c r="H37" s="3">
        <v>-18813</v>
      </c>
      <c r="I37" s="3">
        <v>0</v>
      </c>
    </row>
    <row r="38" spans="1:9" ht="12.75">
      <c r="A38" s="9" t="s">
        <v>257</v>
      </c>
      <c r="F38" s="1">
        <v>-5060</v>
      </c>
      <c r="H38" s="1">
        <v>-8025</v>
      </c>
      <c r="I38" s="1">
        <v>-1098</v>
      </c>
    </row>
    <row r="39" ht="12.75">
      <c r="A39" s="9"/>
    </row>
    <row r="40" spans="1:9" ht="13.5" thickBot="1">
      <c r="A40" s="110" t="s">
        <v>254</v>
      </c>
      <c r="F40" s="141">
        <f>SUM(F37:F39)</f>
        <v>-149</v>
      </c>
      <c r="H40" s="141">
        <f>SUM(H37:H39)</f>
        <v>-26838</v>
      </c>
      <c r="I40" s="141">
        <f>SUM(I37:I39)</f>
        <v>-1098</v>
      </c>
    </row>
    <row r="41" ht="12.75">
      <c r="A41" s="9"/>
    </row>
    <row r="42" spans="1:4" ht="12.75">
      <c r="A42" s="140" t="s">
        <v>258</v>
      </c>
      <c r="B42" s="1"/>
      <c r="C42" s="1"/>
      <c r="D42" s="1"/>
    </row>
    <row r="43" spans="1:9" ht="12.75">
      <c r="A43" s="9" t="s">
        <v>259</v>
      </c>
      <c r="F43" s="3">
        <v>0</v>
      </c>
      <c r="H43" s="3">
        <v>1625</v>
      </c>
      <c r="I43" s="3">
        <v>0</v>
      </c>
    </row>
    <row r="44" spans="1:9" ht="12.75">
      <c r="A44" s="9" t="s">
        <v>260</v>
      </c>
      <c r="F44" s="9">
        <v>-2218</v>
      </c>
      <c r="H44" s="3">
        <v>18725</v>
      </c>
      <c r="I44" s="3">
        <v>2970</v>
      </c>
    </row>
    <row r="45" spans="1:9" ht="12.75">
      <c r="A45" s="9" t="s">
        <v>261</v>
      </c>
      <c r="F45" s="1">
        <v>-9</v>
      </c>
      <c r="H45" s="1">
        <v>581</v>
      </c>
      <c r="I45" s="1">
        <v>-103</v>
      </c>
    </row>
    <row r="46" ht="12.75">
      <c r="A46" s="9"/>
    </row>
    <row r="47" spans="1:9" ht="13.5" thickBot="1">
      <c r="A47" s="110" t="s">
        <v>15</v>
      </c>
      <c r="F47" s="141">
        <f>SUM(F43:F46)</f>
        <v>-2227</v>
      </c>
      <c r="H47" s="141">
        <f>SUM(H43:H46)</f>
        <v>20931</v>
      </c>
      <c r="I47" s="141">
        <f>SUM(I43:I46)</f>
        <v>2867</v>
      </c>
    </row>
    <row r="48" spans="1:9" ht="12.75">
      <c r="A48" s="93"/>
      <c r="F48" s="7"/>
      <c r="H48" s="7"/>
      <c r="I48" s="7"/>
    </row>
    <row r="49" spans="1:9" ht="12.75">
      <c r="A49" s="93" t="s">
        <v>16</v>
      </c>
      <c r="F49" s="7">
        <f>+F33+F40+F47</f>
        <v>-519</v>
      </c>
      <c r="H49" s="7">
        <f>+H33+H40+H47</f>
        <v>15313</v>
      </c>
      <c r="I49" s="7">
        <f>+I33+I40+I47</f>
        <v>853</v>
      </c>
    </row>
    <row r="50" ht="12.75">
      <c r="A50" s="93"/>
    </row>
    <row r="51" spans="1:9" ht="12.75">
      <c r="A51" s="9" t="s">
        <v>235</v>
      </c>
      <c r="F51" s="93">
        <f>37+344</f>
        <v>381</v>
      </c>
      <c r="H51" s="3">
        <v>-1155</v>
      </c>
      <c r="I51" s="93">
        <v>-37</v>
      </c>
    </row>
    <row r="53" spans="1:9" ht="12.75">
      <c r="A53" s="9" t="s">
        <v>233</v>
      </c>
      <c r="F53" s="3">
        <v>-15374</v>
      </c>
      <c r="H53" s="3">
        <v>-32619</v>
      </c>
      <c r="I53" s="3">
        <v>-21293</v>
      </c>
    </row>
    <row r="55" spans="1:9" ht="12.75">
      <c r="A55" s="9" t="s">
        <v>235</v>
      </c>
      <c r="F55" s="94">
        <v>-25</v>
      </c>
      <c r="H55" s="1">
        <v>-25</v>
      </c>
      <c r="I55" s="94">
        <v>-6</v>
      </c>
    </row>
    <row r="57" spans="1:9" ht="13.5" thickBot="1">
      <c r="A57" s="110" t="s">
        <v>234</v>
      </c>
      <c r="F57" s="141">
        <f>SUM(F49:F56)</f>
        <v>-15537</v>
      </c>
      <c r="H57" s="1">
        <f>SUM(H49:H56)</f>
        <v>-18486</v>
      </c>
      <c r="I57" s="141">
        <f>SUM(I49:I56)</f>
        <v>-20483</v>
      </c>
    </row>
    <row r="59" ht="12.75">
      <c r="A59" s="9" t="s">
        <v>267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148</v>
      </c>
      <c r="I62" s="36" t="s">
        <v>148</v>
      </c>
    </row>
    <row r="63" spans="1:9" ht="12.75">
      <c r="A63" s="9" t="s">
        <v>268</v>
      </c>
      <c r="F63" s="3">
        <v>3344</v>
      </c>
      <c r="I63" s="3">
        <v>1897</v>
      </c>
    </row>
    <row r="64" spans="1:9" ht="12.75">
      <c r="A64" s="9" t="s">
        <v>269</v>
      </c>
      <c r="F64" s="3">
        <v>1324</v>
      </c>
      <c r="I64" s="3">
        <v>1419</v>
      </c>
    </row>
    <row r="65" spans="1:9" ht="12.75">
      <c r="A65" s="9" t="s">
        <v>164</v>
      </c>
      <c r="F65" s="1">
        <v>-18901</v>
      </c>
      <c r="I65" s="1">
        <v>-22550</v>
      </c>
    </row>
    <row r="66" spans="1:9" ht="12.75">
      <c r="A66" s="9"/>
      <c r="F66" s="3">
        <f>SUM(F63:F65)</f>
        <v>-14233</v>
      </c>
      <c r="I66" s="3">
        <f>SUM(I63:I65)</f>
        <v>-19234</v>
      </c>
    </row>
    <row r="67" spans="1:9" ht="12.75">
      <c r="A67" s="9" t="s">
        <v>270</v>
      </c>
      <c r="F67" s="3">
        <v>-1304</v>
      </c>
      <c r="I67" s="3">
        <v>-1249</v>
      </c>
    </row>
    <row r="68" spans="6:9" ht="12.75">
      <c r="F68" s="144">
        <f>SUM(F66:F67)</f>
        <v>-15537</v>
      </c>
      <c r="I68" s="144">
        <f>SUM(I66:I67)</f>
        <v>-20483</v>
      </c>
    </row>
    <row r="69" ht="12.75">
      <c r="F69" s="7"/>
    </row>
    <row r="70" ht="12.75">
      <c r="A70" s="67" t="s">
        <v>50</v>
      </c>
    </row>
    <row r="71" ht="12.75">
      <c r="A71" s="16" t="s">
        <v>431</v>
      </c>
    </row>
  </sheetData>
  <printOptions/>
  <pageMargins left="0.75" right="0.75" top="0.76" bottom="0.74" header="0.5" footer="0.5"/>
  <pageSetup fitToHeight="1" fitToWidth="1" horizontalDpi="300" verticalDpi="300" orientation="portrait" scale="7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49"/>
  <sheetViews>
    <sheetView workbookViewId="0" topLeftCell="A1">
      <selection activeCell="E3" sqref="E3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4.421875" style="0" customWidth="1"/>
    <col min="12" max="12" width="4.8515625" style="0" customWidth="1"/>
  </cols>
  <sheetData>
    <row r="1" ht="12.75">
      <c r="A1" s="21" t="s">
        <v>150</v>
      </c>
    </row>
    <row r="2" spans="1:11" ht="12.75">
      <c r="A2" s="121" t="s">
        <v>144</v>
      </c>
      <c r="K2" s="108"/>
    </row>
    <row r="3" spans="1:11" ht="12.75">
      <c r="A3" s="121"/>
      <c r="K3" s="108"/>
    </row>
    <row r="4" ht="12.75">
      <c r="A4" s="121"/>
    </row>
    <row r="5" ht="12.75">
      <c r="A5" s="21" t="s">
        <v>442</v>
      </c>
    </row>
    <row r="6" ht="12.75">
      <c r="A6" s="21"/>
    </row>
    <row r="7" spans="1:3" ht="12.75">
      <c r="A7" s="122" t="s">
        <v>95</v>
      </c>
      <c r="B7" s="123" t="s">
        <v>223</v>
      </c>
      <c r="C7" s="123"/>
    </row>
    <row r="9" spans="1:3" ht="12.75">
      <c r="A9" s="22">
        <v>1</v>
      </c>
      <c r="B9" s="20" t="s">
        <v>145</v>
      </c>
      <c r="C9" s="20"/>
    </row>
    <row r="10" spans="2:10" ht="12.75">
      <c r="B10" s="22" t="s">
        <v>56</v>
      </c>
      <c r="C10" s="22"/>
      <c r="D10" s="23"/>
      <c r="E10" s="23"/>
      <c r="F10" s="23"/>
      <c r="G10" s="23"/>
      <c r="H10" s="23"/>
      <c r="I10" s="23"/>
      <c r="J10" s="22"/>
    </row>
    <row r="11" spans="2:9" ht="12.75">
      <c r="B11" s="22" t="s">
        <v>312</v>
      </c>
      <c r="C11" s="22"/>
      <c r="D11" s="23"/>
      <c r="E11" s="23"/>
      <c r="F11" s="23"/>
      <c r="G11" s="23"/>
      <c r="H11" s="23"/>
      <c r="I11" s="23"/>
    </row>
    <row r="12" spans="2:9" ht="12.75">
      <c r="B12" s="22"/>
      <c r="C12" s="22"/>
      <c r="D12" s="23"/>
      <c r="E12" s="23"/>
      <c r="F12" s="23"/>
      <c r="G12" s="23"/>
      <c r="H12" s="23"/>
      <c r="I12" s="23"/>
    </row>
    <row r="13" spans="2:9" ht="12.75">
      <c r="B13" s="22" t="s">
        <v>57</v>
      </c>
      <c r="C13" s="22"/>
      <c r="D13" s="23"/>
      <c r="E13" s="23"/>
      <c r="F13" s="23"/>
      <c r="G13" s="23"/>
      <c r="H13" s="23"/>
      <c r="I13" s="23"/>
    </row>
    <row r="14" spans="2:9" ht="12.75">
      <c r="B14" s="22" t="s">
        <v>443</v>
      </c>
      <c r="C14" s="22"/>
      <c r="D14" s="23"/>
      <c r="E14" s="23"/>
      <c r="F14" s="23"/>
      <c r="G14" s="23"/>
      <c r="H14" s="23"/>
      <c r="I14" s="23"/>
    </row>
    <row r="16" spans="2:3" ht="12.75">
      <c r="B16" s="22" t="s">
        <v>224</v>
      </c>
      <c r="C16" s="22"/>
    </row>
    <row r="17" spans="2:3" ht="12.75">
      <c r="B17" s="22" t="s">
        <v>444</v>
      </c>
      <c r="C17" s="22"/>
    </row>
    <row r="18" spans="2:3" ht="12.75">
      <c r="B18" s="22"/>
      <c r="C18" s="22"/>
    </row>
    <row r="19" spans="1:3" ht="12.75">
      <c r="A19" s="22">
        <v>2</v>
      </c>
      <c r="B19" s="90" t="s">
        <v>225</v>
      </c>
      <c r="C19" s="90"/>
    </row>
    <row r="20" ht="12.75">
      <c r="B20" t="s">
        <v>445</v>
      </c>
    </row>
    <row r="21" ht="12.75">
      <c r="B21" t="s">
        <v>58</v>
      </c>
    </row>
    <row r="23" spans="1:5" ht="12.75">
      <c r="A23" s="22">
        <v>3</v>
      </c>
      <c r="B23" s="205" t="s">
        <v>157</v>
      </c>
      <c r="C23" s="206"/>
      <c r="D23" s="207"/>
      <c r="E23" s="207"/>
    </row>
    <row r="24" spans="2:5" ht="12.75" hidden="1">
      <c r="B24" s="91" t="s">
        <v>265</v>
      </c>
      <c r="C24" s="88"/>
      <c r="D24" s="88"/>
      <c r="E24" s="88"/>
    </row>
    <row r="25" spans="2:6" ht="12.75" hidden="1">
      <c r="B25" s="91"/>
      <c r="C25" s="88"/>
      <c r="D25" s="88"/>
      <c r="E25" s="88"/>
      <c r="F25" t="s">
        <v>48</v>
      </c>
    </row>
    <row r="26" spans="2:5" ht="12.75">
      <c r="B26" s="89" t="s">
        <v>447</v>
      </c>
      <c r="C26" s="88"/>
      <c r="D26" s="88"/>
      <c r="E26" s="88"/>
    </row>
    <row r="27" spans="2:5" ht="12.75">
      <c r="B27" s="89" t="s">
        <v>446</v>
      </c>
      <c r="C27" s="88"/>
      <c r="D27" s="88"/>
      <c r="E27" s="88"/>
    </row>
    <row r="28" spans="2:5" ht="12.75" hidden="1">
      <c r="B28" s="89" t="s">
        <v>368</v>
      </c>
      <c r="C28" s="88"/>
      <c r="D28" s="88"/>
      <c r="E28" s="88"/>
    </row>
    <row r="29" spans="2:5" ht="12.75" hidden="1">
      <c r="B29" s="89" t="s">
        <v>369</v>
      </c>
      <c r="C29" s="88"/>
      <c r="D29" s="88"/>
      <c r="E29" s="88"/>
    </row>
    <row r="30" spans="3:4" ht="12.75">
      <c r="C30" s="20"/>
      <c r="D30" s="20"/>
    </row>
    <row r="31" spans="1:4" ht="12.75">
      <c r="A31" s="22">
        <v>4</v>
      </c>
      <c r="B31" s="90" t="s">
        <v>85</v>
      </c>
      <c r="C31" s="20"/>
      <c r="D31" s="20"/>
    </row>
    <row r="32" spans="1:2" s="89" customFormat="1" ht="12.75" hidden="1">
      <c r="A32" s="103"/>
      <c r="B32" s="89" t="s">
        <v>373</v>
      </c>
    </row>
    <row r="33" spans="1:2" s="89" customFormat="1" ht="12.75" hidden="1">
      <c r="A33" s="103"/>
      <c r="B33" s="89" t="s">
        <v>382</v>
      </c>
    </row>
    <row r="34" spans="2:3" ht="12.75">
      <c r="B34" s="89" t="s">
        <v>320</v>
      </c>
      <c r="C34" s="89"/>
    </row>
    <row r="35" spans="2:3" ht="12.75">
      <c r="B35" s="89" t="s">
        <v>409</v>
      </c>
      <c r="C35" s="89"/>
    </row>
    <row r="36" spans="2:9" ht="12.75">
      <c r="B36" s="89"/>
      <c r="C36" s="89"/>
      <c r="I36" s="11" t="s">
        <v>148</v>
      </c>
    </row>
    <row r="37" spans="2:9" ht="12.75">
      <c r="B37" s="89"/>
      <c r="C37" s="89" t="s">
        <v>448</v>
      </c>
      <c r="I37" s="3">
        <v>-8505</v>
      </c>
    </row>
    <row r="38" spans="2:9" ht="12.75">
      <c r="B38" s="89"/>
      <c r="C38" s="89" t="s">
        <v>449</v>
      </c>
      <c r="I38" s="3">
        <v>-1313</v>
      </c>
    </row>
    <row r="39" spans="2:9" ht="12.75">
      <c r="B39" s="89"/>
      <c r="C39" s="89" t="s">
        <v>450</v>
      </c>
      <c r="I39" s="3">
        <v>-147</v>
      </c>
    </row>
    <row r="40" spans="2:9" ht="12.75">
      <c r="B40" s="89"/>
      <c r="C40" s="89"/>
      <c r="I40" s="3"/>
    </row>
    <row r="41" spans="2:9" ht="12.75">
      <c r="B41" s="89"/>
      <c r="C41" s="89"/>
      <c r="I41" s="144">
        <f>SUM(I37:I40)</f>
        <v>-9965</v>
      </c>
    </row>
    <row r="42" ht="12.75">
      <c r="B42" s="89"/>
    </row>
    <row r="43" spans="1:10" ht="12.75">
      <c r="A43" s="22">
        <v>5</v>
      </c>
      <c r="B43" s="90" t="s">
        <v>86</v>
      </c>
      <c r="C43" s="90"/>
      <c r="J43" s="7"/>
    </row>
    <row r="44" spans="2:10" ht="12.75">
      <c r="B44" t="s">
        <v>87</v>
      </c>
      <c r="J44" s="7"/>
    </row>
    <row r="45" spans="2:10" ht="12.75">
      <c r="B45" s="127"/>
      <c r="C45" s="127"/>
      <c r="D45" s="127"/>
      <c r="E45" s="127"/>
      <c r="J45" s="7"/>
    </row>
    <row r="46" spans="1:5" ht="15.75" customHeight="1">
      <c r="A46" s="22">
        <v>6</v>
      </c>
      <c r="B46" s="205" t="s">
        <v>82</v>
      </c>
      <c r="C46" s="205"/>
      <c r="D46" s="127"/>
      <c r="E46" s="127"/>
    </row>
    <row r="47" ht="12.75" customHeight="1">
      <c r="B47" t="s">
        <v>374</v>
      </c>
    </row>
    <row r="48" ht="12.75" customHeight="1">
      <c r="B48" t="s">
        <v>451</v>
      </c>
    </row>
    <row r="49" ht="12.75" customHeight="1" hidden="1">
      <c r="B49" t="s">
        <v>304</v>
      </c>
    </row>
    <row r="50" ht="12.75" customHeight="1" hidden="1">
      <c r="C50" t="s">
        <v>303</v>
      </c>
    </row>
    <row r="51" spans="2:3" ht="12.75" customHeight="1" hidden="1">
      <c r="B51" t="s">
        <v>348</v>
      </c>
      <c r="C51" t="s">
        <v>361</v>
      </c>
    </row>
    <row r="52" ht="12.75" customHeight="1" hidden="1">
      <c r="C52" t="s">
        <v>362</v>
      </c>
    </row>
    <row r="53" spans="2:3" ht="12.75" customHeight="1" hidden="1">
      <c r="B53" t="s">
        <v>348</v>
      </c>
      <c r="C53" t="s">
        <v>364</v>
      </c>
    </row>
    <row r="54" ht="12.75" customHeight="1" hidden="1">
      <c r="C54" t="s">
        <v>363</v>
      </c>
    </row>
    <row r="55" spans="1:3" s="89" customFormat="1" ht="14.25" customHeight="1" hidden="1">
      <c r="A55" s="103"/>
      <c r="B55" s="89" t="s">
        <v>348</v>
      </c>
      <c r="C55" t="s">
        <v>357</v>
      </c>
    </row>
    <row r="56" spans="1:3" s="89" customFormat="1" ht="14.25" customHeight="1" hidden="1">
      <c r="A56" s="103"/>
      <c r="B56"/>
      <c r="C56" t="s">
        <v>358</v>
      </c>
    </row>
    <row r="57" s="89" customFormat="1" ht="12.75">
      <c r="A57" s="103"/>
    </row>
    <row r="58" spans="1:3" s="89" customFormat="1" ht="12.75">
      <c r="A58" s="103">
        <v>7</v>
      </c>
      <c r="B58" s="90" t="s">
        <v>88</v>
      </c>
      <c r="C58" s="90"/>
    </row>
    <row r="59" spans="1:2" s="89" customFormat="1" ht="12.75">
      <c r="A59" s="103"/>
      <c r="B59" s="89" t="s">
        <v>90</v>
      </c>
    </row>
    <row r="60" s="89" customFormat="1" ht="12.75">
      <c r="A60" s="103"/>
    </row>
    <row r="61" spans="1:3" ht="12.75">
      <c r="A61" s="22">
        <v>8</v>
      </c>
      <c r="B61" s="90" t="s">
        <v>170</v>
      </c>
      <c r="C61" s="90"/>
    </row>
    <row r="62" spans="2:10" ht="12.75">
      <c r="B62" s="20"/>
      <c r="C62" s="20"/>
      <c r="F62" s="11" t="s">
        <v>191</v>
      </c>
      <c r="G62" s="11"/>
      <c r="H62" s="11" t="s">
        <v>193</v>
      </c>
      <c r="J62" s="11"/>
    </row>
    <row r="63" spans="2:10" ht="12.75">
      <c r="B63" s="20"/>
      <c r="C63" s="20"/>
      <c r="F63" s="11" t="s">
        <v>192</v>
      </c>
      <c r="G63" s="11"/>
      <c r="H63" s="11" t="s">
        <v>194</v>
      </c>
      <c r="J63" s="11"/>
    </row>
    <row r="64" spans="2:10" ht="12.75">
      <c r="B64" s="20"/>
      <c r="C64" s="20"/>
      <c r="F64" s="11" t="s">
        <v>184</v>
      </c>
      <c r="G64" s="11"/>
      <c r="H64" s="11" t="s">
        <v>149</v>
      </c>
      <c r="I64" s="38"/>
      <c r="J64" s="11"/>
    </row>
    <row r="65" spans="2:10" ht="12.75">
      <c r="B65" s="20"/>
      <c r="C65" s="20"/>
      <c r="F65" s="11" t="s">
        <v>148</v>
      </c>
      <c r="H65" s="11" t="s">
        <v>148</v>
      </c>
      <c r="I65" s="2"/>
      <c r="J65" s="124"/>
    </row>
    <row r="66" spans="1:10" s="89" customFormat="1" ht="12.75">
      <c r="A66" s="103"/>
      <c r="F66" s="93"/>
      <c r="G66" s="158"/>
      <c r="H66" s="158"/>
      <c r="I66" s="100"/>
      <c r="J66" s="100"/>
    </row>
    <row r="67" spans="1:10" s="89" customFormat="1" ht="12.75">
      <c r="A67" s="103"/>
      <c r="B67" s="89" t="s">
        <v>171</v>
      </c>
      <c r="F67" s="93">
        <v>2666</v>
      </c>
      <c r="G67" s="158"/>
      <c r="H67" s="195">
        <v>125</v>
      </c>
      <c r="I67" s="194"/>
      <c r="J67" s="100"/>
    </row>
    <row r="68" spans="1:10" s="89" customFormat="1" ht="12.75">
      <c r="A68" s="103"/>
      <c r="B68" s="89" t="s">
        <v>172</v>
      </c>
      <c r="F68" s="93">
        <v>8025</v>
      </c>
      <c r="G68" s="158"/>
      <c r="H68" s="93">
        <v>1900</v>
      </c>
      <c r="I68" s="138"/>
      <c r="J68" s="100"/>
    </row>
    <row r="69" spans="1:10" s="89" customFormat="1" ht="12.75">
      <c r="A69" s="103"/>
      <c r="B69" s="89" t="s">
        <v>199</v>
      </c>
      <c r="F69" s="94">
        <v>3311</v>
      </c>
      <c r="G69" s="92"/>
      <c r="H69" s="94">
        <f>-12939+9965</f>
        <v>-2974</v>
      </c>
      <c r="I69" s="138"/>
      <c r="J69" s="100"/>
    </row>
    <row r="70" spans="1:10" s="89" customFormat="1" ht="12.75">
      <c r="A70" s="103"/>
      <c r="F70" s="93">
        <f>SUM(F66:F69)</f>
        <v>14002</v>
      </c>
      <c r="G70" s="92"/>
      <c r="H70" s="93">
        <f>SUM(H66:H69)</f>
        <v>-949</v>
      </c>
      <c r="I70" s="100"/>
      <c r="J70" s="100"/>
    </row>
    <row r="71" spans="1:10" s="89" customFormat="1" ht="14.25" customHeight="1" hidden="1">
      <c r="A71" s="103"/>
      <c r="B71" s="89" t="s">
        <v>271</v>
      </c>
      <c r="F71" s="93">
        <v>0</v>
      </c>
      <c r="G71" s="158"/>
      <c r="H71" s="93">
        <v>0</v>
      </c>
      <c r="I71" s="100"/>
      <c r="J71" s="100"/>
    </row>
    <row r="72" spans="1:10" s="89" customFormat="1" ht="12.75">
      <c r="A72" s="103"/>
      <c r="B72" s="89" t="s">
        <v>179</v>
      </c>
      <c r="F72" s="93">
        <v>0</v>
      </c>
      <c r="G72" s="158"/>
      <c r="H72" s="93">
        <v>-3046</v>
      </c>
      <c r="I72" s="100"/>
      <c r="J72" s="100"/>
    </row>
    <row r="73" spans="1:10" s="89" customFormat="1" ht="12.75">
      <c r="A73" s="103"/>
      <c r="B73" s="89" t="s">
        <v>475</v>
      </c>
      <c r="F73" s="93">
        <v>0</v>
      </c>
      <c r="G73" s="158"/>
      <c r="H73" s="93">
        <v>295</v>
      </c>
      <c r="I73" s="100"/>
      <c r="J73" s="100"/>
    </row>
    <row r="74" spans="1:10" s="89" customFormat="1" ht="12.75">
      <c r="A74" s="103"/>
      <c r="B74" s="89" t="s">
        <v>318</v>
      </c>
      <c r="F74" s="93">
        <v>0</v>
      </c>
      <c r="G74" s="92"/>
      <c r="H74" s="93">
        <v>-9965</v>
      </c>
      <c r="I74" s="100"/>
      <c r="J74" s="100"/>
    </row>
    <row r="75" spans="1:10" s="89" customFormat="1" ht="13.5" customHeight="1">
      <c r="A75" s="103"/>
      <c r="F75" s="95">
        <f>SUM(F70:F74)</f>
        <v>14002</v>
      </c>
      <c r="G75" s="194"/>
      <c r="H75" s="95">
        <f>SUM(H70:H74)</f>
        <v>-13665</v>
      </c>
      <c r="I75" s="100"/>
      <c r="J75" s="100"/>
    </row>
    <row r="76" spans="1:10" s="89" customFormat="1" ht="13.5" customHeight="1">
      <c r="A76" s="103"/>
      <c r="F76" s="100"/>
      <c r="G76" s="194"/>
      <c r="H76" s="100"/>
      <c r="I76" s="100"/>
      <c r="J76" s="100"/>
    </row>
    <row r="77" spans="1:10" s="89" customFormat="1" ht="13.5" customHeight="1">
      <c r="A77" s="103"/>
      <c r="F77" s="100"/>
      <c r="G77" s="92"/>
      <c r="H77" s="100"/>
      <c r="I77" s="100"/>
      <c r="J77" s="100"/>
    </row>
    <row r="78" spans="1:3" ht="12.75">
      <c r="A78" s="22">
        <v>9</v>
      </c>
      <c r="B78" s="90" t="s">
        <v>83</v>
      </c>
      <c r="C78" s="20"/>
    </row>
    <row r="79" ht="12.75">
      <c r="B79" t="s">
        <v>63</v>
      </c>
    </row>
    <row r="80" ht="12.75">
      <c r="B80" t="s">
        <v>452</v>
      </c>
    </row>
    <row r="82" spans="1:3" ht="12.75">
      <c r="A82" s="22">
        <v>10</v>
      </c>
      <c r="B82" s="90" t="s">
        <v>89</v>
      </c>
      <c r="C82" s="90"/>
    </row>
    <row r="83" spans="2:3" ht="12.75">
      <c r="B83" t="s">
        <v>476</v>
      </c>
      <c r="C83" s="90"/>
    </row>
    <row r="84" spans="2:3" ht="12.75">
      <c r="B84" t="s">
        <v>274</v>
      </c>
      <c r="C84" s="90"/>
    </row>
    <row r="85" ht="12.75" customHeight="1" hidden="1">
      <c r="B85" t="s">
        <v>453</v>
      </c>
    </row>
    <row r="86" ht="12.75" customHeight="1" hidden="1">
      <c r="B86" t="s">
        <v>360</v>
      </c>
    </row>
    <row r="87" ht="12.75" hidden="1">
      <c r="B87" t="s">
        <v>349</v>
      </c>
    </row>
    <row r="88" spans="2:3" ht="12.75" hidden="1">
      <c r="B88" s="217" t="s">
        <v>203</v>
      </c>
      <c r="C88" t="s">
        <v>386</v>
      </c>
    </row>
    <row r="89" spans="2:3" ht="12.75" hidden="1">
      <c r="B89" s="217"/>
      <c r="C89" t="s">
        <v>383</v>
      </c>
    </row>
    <row r="90" spans="2:3" ht="12.75" hidden="1">
      <c r="B90" s="217"/>
      <c r="C90" t="s">
        <v>384</v>
      </c>
    </row>
    <row r="91" spans="2:3" ht="12.75" hidden="1">
      <c r="B91" s="217"/>
      <c r="C91" t="s">
        <v>385</v>
      </c>
    </row>
    <row r="92" spans="2:3" ht="12.75" hidden="1">
      <c r="B92" s="217" t="s">
        <v>395</v>
      </c>
      <c r="C92" t="s">
        <v>387</v>
      </c>
    </row>
    <row r="93" ht="12.75" hidden="1">
      <c r="C93" t="s">
        <v>389</v>
      </c>
    </row>
    <row r="94" spans="2:3" ht="12.75" hidden="1">
      <c r="B94" s="217"/>
      <c r="C94" t="s">
        <v>388</v>
      </c>
    </row>
    <row r="95" spans="1:3" s="127" customFormat="1" ht="12.75" hidden="1">
      <c r="A95" s="220"/>
      <c r="B95" s="221" t="s">
        <v>410</v>
      </c>
      <c r="C95" s="127" t="s">
        <v>418</v>
      </c>
    </row>
    <row r="96" spans="1:3" s="127" customFormat="1" ht="12.75" hidden="1">
      <c r="A96" s="220"/>
      <c r="C96" s="127" t="s">
        <v>419</v>
      </c>
    </row>
    <row r="97" spans="1:3" s="127" customFormat="1" ht="12.75" hidden="1">
      <c r="A97" s="220"/>
      <c r="B97" s="221" t="s">
        <v>395</v>
      </c>
      <c r="C97" s="127" t="s">
        <v>420</v>
      </c>
    </row>
    <row r="99" spans="1:3" ht="12.75">
      <c r="A99" s="22">
        <v>11</v>
      </c>
      <c r="B99" s="90" t="s">
        <v>84</v>
      </c>
      <c r="C99" s="90"/>
    </row>
    <row r="100" spans="1:2" s="25" customFormat="1" ht="12.75">
      <c r="A100" s="61"/>
      <c r="B100" s="89" t="s">
        <v>454</v>
      </c>
    </row>
    <row r="101" spans="1:2" s="223" customFormat="1" ht="12.75" hidden="1">
      <c r="A101" s="222"/>
      <c r="B101" s="198" t="s">
        <v>411</v>
      </c>
    </row>
    <row r="102" spans="1:2" s="223" customFormat="1" ht="12.75" hidden="1">
      <c r="A102" s="222"/>
      <c r="B102" s="224" t="s">
        <v>412</v>
      </c>
    </row>
    <row r="103" spans="1:2" s="25" customFormat="1" ht="12" customHeight="1" hidden="1">
      <c r="A103" s="61"/>
      <c r="B103" s="89" t="s">
        <v>365</v>
      </c>
    </row>
    <row r="104" spans="1:2" s="25" customFormat="1" ht="12.75" hidden="1">
      <c r="A104" s="61"/>
      <c r="B104" s="89" t="s">
        <v>356</v>
      </c>
    </row>
    <row r="105" spans="1:2" s="25" customFormat="1" ht="12.75" hidden="1">
      <c r="A105" s="61"/>
      <c r="B105" s="89" t="s">
        <v>44</v>
      </c>
    </row>
    <row r="106" spans="1:2" s="25" customFormat="1" ht="12.75" hidden="1">
      <c r="A106" s="61"/>
      <c r="B106" s="89" t="s">
        <v>45</v>
      </c>
    </row>
    <row r="107" spans="1:2" s="25" customFormat="1" ht="12.75">
      <c r="A107" s="61"/>
      <c r="B107" s="89"/>
    </row>
    <row r="108" spans="1:3" ht="12.75">
      <c r="A108" s="22">
        <v>12</v>
      </c>
      <c r="B108" s="205" t="s">
        <v>226</v>
      </c>
      <c r="C108" s="90"/>
    </row>
    <row r="109" spans="2:3" ht="12.75">
      <c r="B109" s="205"/>
      <c r="C109" s="90"/>
    </row>
    <row r="110" spans="2:3" ht="12.75">
      <c r="B110" s="198" t="s">
        <v>468</v>
      </c>
      <c r="C110" s="90"/>
    </row>
    <row r="111" spans="2:3" ht="12.75">
      <c r="B111" s="25" t="s">
        <v>469</v>
      </c>
      <c r="C111" s="90"/>
    </row>
    <row r="112" spans="2:3" ht="12.75">
      <c r="B112" s="205"/>
      <c r="C112" s="90"/>
    </row>
    <row r="113" spans="2:3" ht="12.75" hidden="1">
      <c r="B113" s="25" t="s">
        <v>455</v>
      </c>
      <c r="C113" s="25"/>
    </row>
    <row r="114" spans="2:3" ht="12.75" hidden="1">
      <c r="B114" s="25" t="s">
        <v>72</v>
      </c>
      <c r="C114" s="25"/>
    </row>
    <row r="115" spans="2:8" ht="12.75" hidden="1">
      <c r="B115" s="25"/>
      <c r="C115" s="25"/>
      <c r="H115" s="11" t="s">
        <v>93</v>
      </c>
    </row>
    <row r="116" spans="2:8" ht="12.75" hidden="1">
      <c r="B116" s="25"/>
      <c r="C116" s="25"/>
      <c r="H116" s="11" t="s">
        <v>94</v>
      </c>
    </row>
    <row r="117" spans="2:8" ht="12.75" hidden="1">
      <c r="B117" s="25"/>
      <c r="C117" s="25"/>
      <c r="H117" s="11" t="s">
        <v>148</v>
      </c>
    </row>
    <row r="118" spans="2:3" ht="12.75" hidden="1">
      <c r="B118" s="25" t="s">
        <v>91</v>
      </c>
      <c r="C118" s="25"/>
    </row>
    <row r="119" spans="2:3" ht="12.75" hidden="1">
      <c r="B119" s="25" t="s">
        <v>92</v>
      </c>
      <c r="C119" s="25"/>
    </row>
    <row r="120" spans="2:8" ht="12.75" hidden="1">
      <c r="B120" s="25" t="s">
        <v>241</v>
      </c>
      <c r="C120" s="25"/>
      <c r="H120" s="225">
        <v>1</v>
      </c>
    </row>
    <row r="121" spans="2:8" ht="12.75" hidden="1">
      <c r="B121" s="25" t="s">
        <v>421</v>
      </c>
      <c r="C121" s="25"/>
      <c r="H121" s="226">
        <v>0</v>
      </c>
    </row>
    <row r="122" spans="2:8" ht="12.75" hidden="1">
      <c r="B122" s="25"/>
      <c r="C122" s="25"/>
      <c r="H122" s="227">
        <f>SUM(H119:H121)</f>
        <v>1</v>
      </c>
    </row>
    <row r="123" spans="2:8" ht="12.75" hidden="1">
      <c r="B123" s="25"/>
      <c r="C123" s="25"/>
      <c r="H123" s="7"/>
    </row>
    <row r="124" spans="2:3" ht="12.75" hidden="1">
      <c r="B124" s="89" t="s">
        <v>101</v>
      </c>
      <c r="C124" s="89" t="s">
        <v>287</v>
      </c>
    </row>
    <row r="125" ht="12.75" hidden="1">
      <c r="C125" s="89" t="s">
        <v>288</v>
      </c>
    </row>
    <row r="126" ht="12.75" hidden="1">
      <c r="C126" s="89" t="s">
        <v>290</v>
      </c>
    </row>
    <row r="127" ht="12.75" hidden="1">
      <c r="C127" s="89" t="s">
        <v>289</v>
      </c>
    </row>
    <row r="128" ht="12.75" hidden="1">
      <c r="C128" s="89"/>
    </row>
    <row r="129" ht="12.75" hidden="1">
      <c r="C129" s="89" t="s">
        <v>366</v>
      </c>
    </row>
    <row r="130" ht="12.75" hidden="1">
      <c r="C130" s="89" t="s">
        <v>70</v>
      </c>
    </row>
    <row r="131" spans="2:3" ht="12.75">
      <c r="B131" s="89"/>
      <c r="C131" s="89"/>
    </row>
    <row r="132" ht="12.75">
      <c r="C132" s="89"/>
    </row>
    <row r="133" spans="1:3" ht="12.75">
      <c r="A133" s="122" t="s">
        <v>96</v>
      </c>
      <c r="B133" s="123" t="s">
        <v>242</v>
      </c>
      <c r="C133" s="123"/>
    </row>
    <row r="134" spans="2:3" ht="12.75">
      <c r="B134" s="123" t="s">
        <v>313</v>
      </c>
      <c r="C134" s="123"/>
    </row>
    <row r="135" spans="2:3" ht="12.75">
      <c r="B135" s="123"/>
      <c r="C135" s="123"/>
    </row>
    <row r="136" spans="1:3" ht="12.75">
      <c r="A136" s="22">
        <v>1</v>
      </c>
      <c r="B136" s="90" t="s">
        <v>149</v>
      </c>
      <c r="C136" s="123"/>
    </row>
    <row r="137" spans="3:10" ht="12.75">
      <c r="C137" s="90"/>
      <c r="J137" s="11" t="s">
        <v>263</v>
      </c>
    </row>
    <row r="138" spans="2:10" ht="12.75">
      <c r="B138" s="90"/>
      <c r="C138" s="90"/>
      <c r="H138" s="11" t="s">
        <v>71</v>
      </c>
      <c r="J138" s="11" t="s">
        <v>210</v>
      </c>
    </row>
    <row r="139" spans="2:10" ht="12.75">
      <c r="B139" s="20"/>
      <c r="C139" s="20"/>
      <c r="H139" s="11" t="s">
        <v>68</v>
      </c>
      <c r="J139" s="11" t="s">
        <v>212</v>
      </c>
    </row>
    <row r="140" spans="2:10" ht="12.75">
      <c r="B140" s="20"/>
      <c r="C140" s="20"/>
      <c r="H140" s="24" t="s">
        <v>456</v>
      </c>
      <c r="I140" s="11"/>
      <c r="J140" s="24" t="str">
        <f>+H140</f>
        <v>31/10/05</v>
      </c>
    </row>
    <row r="141" spans="8:10" ht="12.75">
      <c r="H141" s="96" t="s">
        <v>148</v>
      </c>
      <c r="J141" s="96" t="s">
        <v>148</v>
      </c>
    </row>
    <row r="142" spans="8:10" ht="12.75">
      <c r="H142" s="89"/>
      <c r="I142" s="96"/>
      <c r="J142" s="89"/>
    </row>
    <row r="143" spans="2:10" ht="12.75">
      <c r="B143" t="s">
        <v>98</v>
      </c>
      <c r="H143" s="93">
        <v>-191</v>
      </c>
      <c r="I143" s="93"/>
      <c r="J143" s="93">
        <v>-191</v>
      </c>
    </row>
    <row r="144" spans="2:10" ht="12.75" hidden="1">
      <c r="B144" t="s">
        <v>202</v>
      </c>
      <c r="H144" s="93">
        <v>0</v>
      </c>
      <c r="I144" s="93"/>
      <c r="J144" s="93">
        <v>0</v>
      </c>
    </row>
    <row r="145" spans="2:10" ht="12.75" hidden="1">
      <c r="B145" t="s">
        <v>37</v>
      </c>
      <c r="H145" s="93">
        <v>0</v>
      </c>
      <c r="I145" s="93"/>
      <c r="J145" s="93">
        <v>0</v>
      </c>
    </row>
    <row r="146" spans="8:10" ht="12.75" hidden="1">
      <c r="H146" s="95">
        <f>SUM(H143:H145)</f>
        <v>-191</v>
      </c>
      <c r="I146" s="93"/>
      <c r="J146" s="95">
        <f>SUM(J143:J145)</f>
        <v>-191</v>
      </c>
    </row>
    <row r="147" spans="2:10" ht="12.75" hidden="1">
      <c r="B147" s="125" t="s">
        <v>103</v>
      </c>
      <c r="H147" s="100"/>
      <c r="I147" s="93"/>
      <c r="J147" s="100"/>
    </row>
    <row r="148" spans="8:10" ht="12.75" hidden="1">
      <c r="H148" s="100"/>
      <c r="I148" s="93"/>
      <c r="J148" s="100"/>
    </row>
    <row r="149" spans="2:10" ht="12.75" hidden="1">
      <c r="B149" t="s">
        <v>104</v>
      </c>
      <c r="H149" s="100">
        <v>15259</v>
      </c>
      <c r="I149" s="93"/>
      <c r="J149" s="100"/>
    </row>
    <row r="150" spans="2:10" ht="12.75" customHeight="1" hidden="1">
      <c r="B150" t="s">
        <v>227</v>
      </c>
      <c r="H150" s="100">
        <f>+H149*0.28</f>
        <v>4272.52</v>
      </c>
      <c r="I150" s="93"/>
      <c r="J150" s="100"/>
    </row>
    <row r="151" spans="8:10" ht="12.75" customHeight="1" hidden="1">
      <c r="H151" s="100"/>
      <c r="I151" s="93"/>
      <c r="J151" s="100"/>
    </row>
    <row r="152" spans="2:10" ht="12.75" customHeight="1" hidden="1">
      <c r="B152" s="89" t="s">
        <v>77</v>
      </c>
      <c r="H152" s="100"/>
      <c r="I152" s="93"/>
      <c r="J152" s="100"/>
    </row>
    <row r="153" spans="3:10" ht="12.75" customHeight="1" hidden="1">
      <c r="C153" t="s">
        <v>80</v>
      </c>
      <c r="H153" s="100">
        <v>-2658</v>
      </c>
      <c r="I153" s="93"/>
      <c r="J153" s="100"/>
    </row>
    <row r="154" spans="3:10" ht="12.75" customHeight="1" hidden="1">
      <c r="C154" t="s">
        <v>76</v>
      </c>
      <c r="H154" s="100">
        <f>-482-157</f>
        <v>-639</v>
      </c>
      <c r="I154" s="93"/>
      <c r="J154" s="100"/>
    </row>
    <row r="155" spans="3:10" ht="12.75" customHeight="1" hidden="1">
      <c r="C155" t="s">
        <v>78</v>
      </c>
      <c r="H155" s="100">
        <v>-84</v>
      </c>
      <c r="I155" s="93"/>
      <c r="J155" s="100"/>
    </row>
    <row r="156" spans="8:10" ht="12.75" hidden="1">
      <c r="H156" s="100"/>
      <c r="I156" s="93"/>
      <c r="J156" s="100"/>
    </row>
    <row r="157" spans="2:10" ht="12.75" hidden="1">
      <c r="B157" s="89" t="s">
        <v>228</v>
      </c>
      <c r="H157" s="100"/>
      <c r="I157" s="93"/>
      <c r="J157" s="100"/>
    </row>
    <row r="158" spans="3:10" ht="12.75" hidden="1">
      <c r="C158" t="s">
        <v>74</v>
      </c>
      <c r="H158" s="100">
        <v>936</v>
      </c>
      <c r="I158" s="93"/>
      <c r="J158" s="100"/>
    </row>
    <row r="159" spans="3:10" ht="12.75" hidden="1">
      <c r="C159" t="s">
        <v>75</v>
      </c>
      <c r="H159" s="100">
        <v>101</v>
      </c>
      <c r="I159" s="93"/>
      <c r="J159" s="100"/>
    </row>
    <row r="160" spans="3:10" ht="12.75" hidden="1">
      <c r="C160" t="s">
        <v>105</v>
      </c>
      <c r="H160" s="93">
        <v>13</v>
      </c>
      <c r="I160" s="93"/>
      <c r="J160" s="93"/>
    </row>
    <row r="161" spans="8:10" ht="12.75" hidden="1">
      <c r="H161" s="93"/>
      <c r="I161" s="93"/>
      <c r="J161" s="93"/>
    </row>
    <row r="162" spans="2:10" ht="12.75" hidden="1">
      <c r="B162" t="s">
        <v>237</v>
      </c>
      <c r="H162" s="93">
        <v>-122</v>
      </c>
      <c r="I162" s="93"/>
      <c r="J162" s="93"/>
    </row>
    <row r="163" spans="8:10" ht="12.75" hidden="1">
      <c r="H163" s="93"/>
      <c r="I163" s="93"/>
      <c r="J163" s="93"/>
    </row>
    <row r="164" spans="2:10" ht="12.75" hidden="1">
      <c r="B164" t="s">
        <v>236</v>
      </c>
      <c r="H164" s="93">
        <v>105</v>
      </c>
      <c r="I164" s="93"/>
      <c r="J164" s="93"/>
    </row>
    <row r="165" spans="8:10" ht="12.75" hidden="1">
      <c r="H165" s="93"/>
      <c r="I165" s="93"/>
      <c r="J165" s="93"/>
    </row>
    <row r="166" spans="2:10" ht="12.75" hidden="1">
      <c r="B166" t="s">
        <v>79</v>
      </c>
      <c r="H166" s="93">
        <v>40</v>
      </c>
      <c r="I166" s="93"/>
      <c r="J166" s="93"/>
    </row>
    <row r="167" spans="8:10" ht="12.75" hidden="1">
      <c r="H167" s="94"/>
      <c r="I167" s="93"/>
      <c r="J167" s="93"/>
    </row>
    <row r="168" spans="2:10" ht="12.75" hidden="1">
      <c r="B168" t="s">
        <v>132</v>
      </c>
      <c r="H168" s="95">
        <f>SUM(H150:H167)</f>
        <v>1964.5200000000004</v>
      </c>
      <c r="I168" s="93"/>
      <c r="J168" s="93"/>
    </row>
    <row r="169" spans="2:10" ht="12.75" hidden="1">
      <c r="B169" s="89" t="s">
        <v>272</v>
      </c>
      <c r="H169" s="100"/>
      <c r="I169" s="93"/>
      <c r="J169" s="93"/>
    </row>
    <row r="170" spans="2:10" ht="12.75" hidden="1">
      <c r="B170" s="89" t="s">
        <v>286</v>
      </c>
      <c r="H170" s="100"/>
      <c r="I170" s="93"/>
      <c r="J170" s="93"/>
    </row>
    <row r="171" spans="2:10" ht="12.75" hidden="1">
      <c r="B171" s="89"/>
      <c r="H171" s="100"/>
      <c r="I171" s="93"/>
      <c r="J171" s="93"/>
    </row>
    <row r="172" spans="2:11" ht="12.75" hidden="1">
      <c r="B172" s="198" t="s">
        <v>391</v>
      </c>
      <c r="C172" s="198"/>
      <c r="D172" s="198"/>
      <c r="E172" s="198"/>
      <c r="F172" s="198"/>
      <c r="G172" s="198"/>
      <c r="H172" s="99"/>
      <c r="I172" s="198"/>
      <c r="J172" s="198"/>
      <c r="K172" s="198"/>
    </row>
    <row r="173" spans="2:11" ht="12.75" hidden="1">
      <c r="B173" s="198" t="s">
        <v>390</v>
      </c>
      <c r="C173" s="198"/>
      <c r="D173" s="198"/>
      <c r="E173" s="198"/>
      <c r="F173" s="198"/>
      <c r="G173" s="198"/>
      <c r="H173" s="99"/>
      <c r="I173" s="198"/>
      <c r="J173" s="198"/>
      <c r="K173" s="198"/>
    </row>
    <row r="174" spans="2:11" ht="12.75">
      <c r="B174" s="89"/>
      <c r="C174" s="91"/>
      <c r="D174" s="89"/>
      <c r="E174" s="91"/>
      <c r="F174" s="91"/>
      <c r="G174" s="91"/>
      <c r="H174" s="92"/>
      <c r="I174" s="91"/>
      <c r="J174" s="91"/>
      <c r="K174" s="91"/>
    </row>
    <row r="175" spans="1:9" ht="14.25" customHeight="1">
      <c r="A175" s="22">
        <v>2</v>
      </c>
      <c r="B175" s="20" t="s">
        <v>229</v>
      </c>
      <c r="C175" s="20"/>
      <c r="G175" s="11"/>
      <c r="I175" s="11"/>
    </row>
    <row r="176" spans="2:8" ht="12.75">
      <c r="B176" s="104" t="s">
        <v>34</v>
      </c>
      <c r="C176" s="104"/>
      <c r="D176" s="2"/>
      <c r="E176" s="2"/>
      <c r="F176" s="2"/>
      <c r="G176" s="2"/>
      <c r="H176" s="2"/>
    </row>
    <row r="177" spans="2:8" ht="12.75">
      <c r="B177" s="104"/>
      <c r="C177" s="104"/>
      <c r="D177" s="2"/>
      <c r="E177" s="2"/>
      <c r="F177" s="2"/>
      <c r="G177" s="2"/>
      <c r="H177" s="2"/>
    </row>
    <row r="178" spans="1:3" ht="12.75">
      <c r="A178" s="22">
        <v>3</v>
      </c>
      <c r="B178" s="20" t="s">
        <v>230</v>
      </c>
      <c r="C178" s="20"/>
    </row>
    <row r="179" ht="12.75" hidden="1">
      <c r="C179" s="89" t="s">
        <v>266</v>
      </c>
    </row>
    <row r="180" ht="12.75" hidden="1">
      <c r="C180" t="s">
        <v>283</v>
      </c>
    </row>
    <row r="181" spans="2:3" ht="12.75" hidden="1">
      <c r="B181" s="22"/>
      <c r="C181" t="s">
        <v>54</v>
      </c>
    </row>
    <row r="182" spans="2:3" ht="12.75" hidden="1">
      <c r="B182" s="22"/>
      <c r="C182" t="s">
        <v>53</v>
      </c>
    </row>
    <row r="183" spans="2:3" ht="12.75">
      <c r="B183" s="22" t="s">
        <v>203</v>
      </c>
      <c r="C183" s="104" t="s">
        <v>367</v>
      </c>
    </row>
    <row r="184" ht="12.75">
      <c r="B184" s="22"/>
    </row>
    <row r="185" spans="3:9" ht="12.75" hidden="1">
      <c r="C185" s="89" t="s">
        <v>392</v>
      </c>
      <c r="H185" s="7"/>
      <c r="I185" s="2"/>
    </row>
    <row r="186" spans="3:9" ht="12.75" hidden="1">
      <c r="C186" s="89" t="s">
        <v>394</v>
      </c>
      <c r="H186" s="7"/>
      <c r="I186" s="2"/>
    </row>
    <row r="187" spans="3:9" ht="12.75">
      <c r="C187" s="89" t="s">
        <v>457</v>
      </c>
      <c r="H187" s="7"/>
      <c r="I187" s="2"/>
    </row>
    <row r="188" spans="3:9" ht="12.75">
      <c r="C188" s="89" t="s">
        <v>458</v>
      </c>
      <c r="H188" s="7"/>
      <c r="I188" s="2"/>
    </row>
    <row r="189" spans="2:9" ht="12.75">
      <c r="B189" s="22"/>
      <c r="C189" s="89"/>
      <c r="H189" s="7"/>
      <c r="I189" s="2"/>
    </row>
    <row r="190" spans="2:3" ht="14.25" customHeight="1">
      <c r="B190" s="22" t="s">
        <v>204</v>
      </c>
      <c r="C190" t="s">
        <v>55</v>
      </c>
    </row>
    <row r="191" ht="12.75">
      <c r="H191" s="11" t="s">
        <v>148</v>
      </c>
    </row>
    <row r="192" spans="3:8" ht="16.5" customHeight="1">
      <c r="C192" s="24" t="s">
        <v>151</v>
      </c>
      <c r="D192" t="s">
        <v>152</v>
      </c>
      <c r="H192" s="195">
        <v>94771</v>
      </c>
    </row>
    <row r="193" spans="3:8" ht="12.75">
      <c r="C193" s="24" t="s">
        <v>153</v>
      </c>
      <c r="D193" t="s">
        <v>154</v>
      </c>
      <c r="H193" s="195">
        <v>29966</v>
      </c>
    </row>
    <row r="194" spans="3:8" ht="15" customHeight="1">
      <c r="C194" s="24" t="s">
        <v>155</v>
      </c>
      <c r="D194" t="s">
        <v>156</v>
      </c>
      <c r="H194" s="195">
        <v>30728</v>
      </c>
    </row>
    <row r="195" spans="3:8" ht="15" customHeight="1">
      <c r="C195" s="24"/>
      <c r="H195" s="195"/>
    </row>
    <row r="196" spans="2:3" ht="12.75">
      <c r="B196" s="24"/>
      <c r="C196" s="24"/>
    </row>
    <row r="197" spans="1:3" ht="12.75">
      <c r="A197" s="22">
        <v>4</v>
      </c>
      <c r="B197" s="90" t="s">
        <v>346</v>
      </c>
      <c r="C197" s="20"/>
    </row>
    <row r="198" spans="1:2" s="25" customFormat="1" ht="12.75" hidden="1">
      <c r="A198" s="61"/>
      <c r="B198" s="25" t="s">
        <v>264</v>
      </c>
    </row>
    <row r="199" spans="1:2" s="25" customFormat="1" ht="12.75" hidden="1">
      <c r="A199" s="61"/>
      <c r="B199" s="25" t="s">
        <v>231</v>
      </c>
    </row>
    <row r="200" spans="1:2" s="25" customFormat="1" ht="12.75">
      <c r="A200" s="61"/>
      <c r="B200" s="25" t="s">
        <v>459</v>
      </c>
    </row>
    <row r="201" spans="1:2" s="25" customFormat="1" ht="12.75" hidden="1">
      <c r="A201" s="61"/>
      <c r="B201" s="25" t="s">
        <v>305</v>
      </c>
    </row>
    <row r="202" spans="1:2" s="25" customFormat="1" ht="12.75" hidden="1">
      <c r="A202" s="61"/>
      <c r="B202" s="25" t="s">
        <v>314</v>
      </c>
    </row>
    <row r="203" spans="1:2" s="25" customFormat="1" ht="12.75" hidden="1">
      <c r="A203" s="61"/>
      <c r="B203" s="187" t="s">
        <v>301</v>
      </c>
    </row>
    <row r="204" spans="1:2" s="25" customFormat="1" ht="12.75" hidden="1">
      <c r="A204" s="61"/>
      <c r="B204" s="187"/>
    </row>
    <row r="205" spans="1:2" s="25" customFormat="1" ht="12.75" hidden="1">
      <c r="A205" s="61"/>
      <c r="B205" s="25" t="s">
        <v>297</v>
      </c>
    </row>
    <row r="206" s="25" customFormat="1" ht="12.75" hidden="1">
      <c r="A206" s="61"/>
    </row>
    <row r="207" spans="1:10" s="25" customFormat="1" ht="12.75" hidden="1">
      <c r="A207" s="61"/>
      <c r="H207" s="186" t="s">
        <v>298</v>
      </c>
      <c r="I207" s="186" t="s">
        <v>299</v>
      </c>
      <c r="J207" s="186" t="s">
        <v>300</v>
      </c>
    </row>
    <row r="208" spans="1:10" s="25" customFormat="1" ht="12.75" hidden="1">
      <c r="A208" s="61"/>
      <c r="H208" s="186" t="s">
        <v>148</v>
      </c>
      <c r="I208" s="186" t="s">
        <v>148</v>
      </c>
      <c r="J208" s="186" t="s">
        <v>148</v>
      </c>
    </row>
    <row r="209" spans="1:10" s="25" customFormat="1" ht="12.75" hidden="1">
      <c r="A209" s="61"/>
      <c r="H209" s="186"/>
      <c r="I209" s="186"/>
      <c r="J209" s="186"/>
    </row>
    <row r="210" spans="1:10" s="25" customFormat="1" ht="12.75" hidden="1">
      <c r="A210" s="61"/>
      <c r="C210" s="25" t="s">
        <v>296</v>
      </c>
      <c r="H210" s="16">
        <v>40000</v>
      </c>
      <c r="I210" s="196">
        <v>38006</v>
      </c>
      <c r="J210" s="16">
        <f>+H210-I210</f>
        <v>1994</v>
      </c>
    </row>
    <row r="211" spans="1:10" s="25" customFormat="1" ht="12.75" hidden="1">
      <c r="A211" s="61"/>
      <c r="C211" s="25" t="s">
        <v>302</v>
      </c>
      <c r="H211" s="16">
        <f>+H212-H210</f>
        <v>25118</v>
      </c>
      <c r="I211" s="196">
        <v>14639</v>
      </c>
      <c r="J211" s="16">
        <f>+H211-I211</f>
        <v>10479</v>
      </c>
    </row>
    <row r="212" spans="1:10" s="25" customFormat="1" ht="12.75" hidden="1">
      <c r="A212" s="61"/>
      <c r="H212" s="188">
        <v>65118</v>
      </c>
      <c r="I212" s="197">
        <f>SUM(I210:I211)</f>
        <v>52645</v>
      </c>
      <c r="J212" s="188">
        <f>SUM(J210:J211)</f>
        <v>12473</v>
      </c>
    </row>
    <row r="213" s="25" customFormat="1" ht="12.75">
      <c r="A213" s="61"/>
    </row>
    <row r="214" spans="1:3" s="25" customFormat="1" ht="12.75" hidden="1">
      <c r="A214" s="61"/>
      <c r="B214" s="25" t="s">
        <v>99</v>
      </c>
      <c r="C214" s="25" t="s">
        <v>239</v>
      </c>
    </row>
    <row r="215" spans="1:3" ht="12.75">
      <c r="A215" s="22">
        <v>5</v>
      </c>
      <c r="B215" s="90" t="s">
        <v>158</v>
      </c>
      <c r="C215" s="90"/>
    </row>
    <row r="216" ht="12.75">
      <c r="B216" t="s">
        <v>460</v>
      </c>
    </row>
    <row r="217" spans="6:10" ht="12.75" customHeight="1">
      <c r="F217" s="72" t="s">
        <v>159</v>
      </c>
      <c r="G217" s="11"/>
      <c r="H217" s="11" t="s">
        <v>160</v>
      </c>
      <c r="I217" s="11"/>
      <c r="J217" s="11" t="s">
        <v>161</v>
      </c>
    </row>
    <row r="218" spans="6:10" ht="12.75" customHeight="1">
      <c r="F218" s="11" t="s">
        <v>148</v>
      </c>
      <c r="H218" s="11" t="s">
        <v>148</v>
      </c>
      <c r="J218" s="11" t="s">
        <v>148</v>
      </c>
    </row>
    <row r="219" spans="2:10" ht="12.75" customHeight="1" thickBot="1">
      <c r="B219" s="212" t="s">
        <v>178</v>
      </c>
      <c r="C219" s="212"/>
      <c r="D219" s="212"/>
      <c r="E219" s="146"/>
      <c r="F219" s="89"/>
      <c r="G219" s="89"/>
      <c r="H219" s="135"/>
      <c r="I219" s="89"/>
      <c r="J219" s="89"/>
    </row>
    <row r="220" spans="1:10" s="91" customFormat="1" ht="12.75" customHeight="1">
      <c r="A220" s="105"/>
      <c r="B220" s="89" t="s">
        <v>162</v>
      </c>
      <c r="C220" s="89"/>
      <c r="D220" s="89"/>
      <c r="E220" s="89"/>
      <c r="F220" s="93">
        <f>93875-H220</f>
        <v>93697</v>
      </c>
      <c r="G220" s="93"/>
      <c r="H220" s="100">
        <f>66+112</f>
        <v>178</v>
      </c>
      <c r="I220" s="93"/>
      <c r="J220" s="93">
        <f>SUM(F220:I220)</f>
        <v>93875</v>
      </c>
    </row>
    <row r="221" spans="1:10" s="91" customFormat="1" ht="12.75" customHeight="1">
      <c r="A221" s="105"/>
      <c r="B221" s="89" t="s">
        <v>163</v>
      </c>
      <c r="C221" s="89"/>
      <c r="D221" s="89"/>
      <c r="E221" s="89"/>
      <c r="F221" s="93"/>
      <c r="G221" s="93"/>
      <c r="H221" s="100"/>
      <c r="I221" s="93"/>
      <c r="J221" s="93"/>
    </row>
    <row r="222" spans="1:10" s="91" customFormat="1" ht="12.75" customHeight="1">
      <c r="A222" s="105"/>
      <c r="B222" s="89" t="s">
        <v>196</v>
      </c>
      <c r="C222" s="89"/>
      <c r="D222" s="89"/>
      <c r="E222" s="89"/>
      <c r="F222" s="93">
        <v>380</v>
      </c>
      <c r="G222" s="93"/>
      <c r="H222" s="100">
        <v>0</v>
      </c>
      <c r="I222" s="93"/>
      <c r="J222" s="93">
        <f>SUM(F222:I222)</f>
        <v>380</v>
      </c>
    </row>
    <row r="223" spans="1:10" s="91" customFormat="1" ht="12.75" customHeight="1">
      <c r="A223" s="105"/>
      <c r="B223" s="89"/>
      <c r="C223" s="89"/>
      <c r="D223" s="89"/>
      <c r="E223" s="89"/>
      <c r="F223" s="95">
        <f>SUM(F220:F222)</f>
        <v>94077</v>
      </c>
      <c r="G223" s="93"/>
      <c r="H223" s="95">
        <f>SUM(H220:H222)</f>
        <v>178</v>
      </c>
      <c r="I223" s="93"/>
      <c r="J223" s="199">
        <f>SUM(J220:J222)</f>
        <v>94255</v>
      </c>
    </row>
    <row r="224" spans="1:10" s="91" customFormat="1" ht="12.75" customHeight="1">
      <c r="A224" s="105"/>
      <c r="B224" s="89"/>
      <c r="C224" s="89"/>
      <c r="D224" s="89"/>
      <c r="E224" s="89"/>
      <c r="F224" s="100"/>
      <c r="G224" s="93"/>
      <c r="H224" s="100"/>
      <c r="I224" s="93"/>
      <c r="J224" s="99"/>
    </row>
    <row r="225" spans="1:10" s="91" customFormat="1" ht="12.75" customHeight="1">
      <c r="A225" s="105"/>
      <c r="B225" s="89"/>
      <c r="C225" s="89"/>
      <c r="D225" s="89"/>
      <c r="E225" s="89"/>
      <c r="F225" s="100"/>
      <c r="G225" s="93"/>
      <c r="H225" s="100"/>
      <c r="I225" s="93"/>
      <c r="J225" s="99"/>
    </row>
    <row r="226" spans="1:10" s="91" customFormat="1" ht="12.75" customHeight="1">
      <c r="A226" s="105"/>
      <c r="B226" s="89"/>
      <c r="C226" s="89"/>
      <c r="D226" s="89"/>
      <c r="E226" s="89"/>
      <c r="F226" s="100"/>
      <c r="G226" s="93"/>
      <c r="H226" s="100"/>
      <c r="I226" s="93"/>
      <c r="J226" s="99"/>
    </row>
    <row r="227" spans="1:10" s="91" customFormat="1" ht="12.75" customHeight="1">
      <c r="A227" s="105"/>
      <c r="B227" s="89"/>
      <c r="C227" s="89"/>
      <c r="D227" s="89"/>
      <c r="E227" s="89"/>
      <c r="F227" s="100"/>
      <c r="G227" s="93"/>
      <c r="H227" s="100"/>
      <c r="I227" s="93"/>
      <c r="J227" s="99"/>
    </row>
    <row r="228" spans="1:10" s="91" customFormat="1" ht="12.75" customHeight="1" thickBot="1">
      <c r="A228" s="105"/>
      <c r="B228" s="212" t="s">
        <v>195</v>
      </c>
      <c r="C228" s="212"/>
      <c r="D228" s="212"/>
      <c r="E228" s="146"/>
      <c r="F228" s="93"/>
      <c r="G228" s="93"/>
      <c r="H228" s="100"/>
      <c r="I228" s="93"/>
      <c r="J228" s="93"/>
    </row>
    <row r="229" spans="1:10" s="91" customFormat="1" ht="12.75" customHeight="1">
      <c r="A229" s="105"/>
      <c r="B229" s="89" t="s">
        <v>164</v>
      </c>
      <c r="C229" s="89"/>
      <c r="D229" s="89"/>
      <c r="E229" s="89"/>
      <c r="F229" s="93">
        <v>14889</v>
      </c>
      <c r="G229" s="93"/>
      <c r="H229" s="100">
        <v>3900</v>
      </c>
      <c r="I229" s="93"/>
      <c r="J229" s="93">
        <f>SUM(F229:I229)</f>
        <v>18789</v>
      </c>
    </row>
    <row r="230" spans="1:10" s="91" customFormat="1" ht="12.75" customHeight="1">
      <c r="A230" s="105"/>
      <c r="B230" s="89" t="s">
        <v>165</v>
      </c>
      <c r="C230" s="89"/>
      <c r="D230" s="89"/>
      <c r="E230" s="89"/>
      <c r="F230" s="93">
        <v>13626</v>
      </c>
      <c r="G230" s="93"/>
      <c r="H230" s="100">
        <v>5593</v>
      </c>
      <c r="I230" s="93"/>
      <c r="J230" s="93">
        <f>SUM(F230:I230)</f>
        <v>19219</v>
      </c>
    </row>
    <row r="231" spans="1:10" s="91" customFormat="1" ht="12.75" customHeight="1">
      <c r="A231" s="105"/>
      <c r="B231" s="89" t="s">
        <v>166</v>
      </c>
      <c r="C231" s="89"/>
      <c r="D231" s="89"/>
      <c r="E231" s="89"/>
      <c r="F231" s="93">
        <v>12920</v>
      </c>
      <c r="G231" s="93"/>
      <c r="H231" s="100">
        <v>0</v>
      </c>
      <c r="I231" s="93"/>
      <c r="J231" s="93">
        <f>SUM(F231:I231)</f>
        <v>12920</v>
      </c>
    </row>
    <row r="232" spans="1:10" s="91" customFormat="1" ht="12.75" customHeight="1">
      <c r="A232" s="105"/>
      <c r="B232" s="89" t="s">
        <v>167</v>
      </c>
      <c r="C232" s="89"/>
      <c r="D232" s="89"/>
      <c r="E232" s="89"/>
      <c r="F232" s="93"/>
      <c r="G232" s="93"/>
      <c r="H232" s="100"/>
      <c r="I232" s="93"/>
      <c r="J232" s="93"/>
    </row>
    <row r="233" spans="1:10" s="91" customFormat="1" ht="12.75" customHeight="1">
      <c r="A233" s="105"/>
      <c r="B233" s="89" t="s">
        <v>196</v>
      </c>
      <c r="C233" s="89"/>
      <c r="D233" s="89"/>
      <c r="E233" s="89"/>
      <c r="F233" s="93">
        <v>358</v>
      </c>
      <c r="G233" s="93"/>
      <c r="H233" s="100">
        <v>0</v>
      </c>
      <c r="I233" s="93"/>
      <c r="J233" s="93">
        <f>SUM(F233:I233)</f>
        <v>358</v>
      </c>
    </row>
    <row r="234" spans="1:11" s="91" customFormat="1" ht="12.75" customHeight="1">
      <c r="A234" s="105"/>
      <c r="B234" s="89"/>
      <c r="C234" s="89"/>
      <c r="D234" s="89"/>
      <c r="E234" s="89"/>
      <c r="F234" s="95">
        <f>SUM(F229:F233)</f>
        <v>41793</v>
      </c>
      <c r="G234" s="93"/>
      <c r="H234" s="95">
        <f>SUM(H229:H233)</f>
        <v>9493</v>
      </c>
      <c r="I234" s="93"/>
      <c r="J234" s="199">
        <f>SUM(J229:J233)</f>
        <v>51286</v>
      </c>
      <c r="K234" s="216"/>
    </row>
    <row r="235" spans="1:10" s="91" customFormat="1" ht="18" customHeight="1" thickBot="1">
      <c r="A235" s="105"/>
      <c r="B235" s="89" t="s">
        <v>168</v>
      </c>
      <c r="C235" s="89"/>
      <c r="D235" s="89"/>
      <c r="E235" s="89"/>
      <c r="F235" s="136">
        <f>+F223+F234</f>
        <v>135870</v>
      </c>
      <c r="G235" s="93"/>
      <c r="H235" s="136">
        <f>+H223+H234</f>
        <v>9671</v>
      </c>
      <c r="I235" s="93"/>
      <c r="J235" s="175">
        <f>+J223+J234</f>
        <v>145541</v>
      </c>
    </row>
    <row r="236" spans="1:10" s="91" customFormat="1" ht="13.5" customHeight="1">
      <c r="A236" s="105"/>
      <c r="B236" s="89"/>
      <c r="C236" s="89"/>
      <c r="D236" s="89"/>
      <c r="E236" s="89"/>
      <c r="F236" s="100"/>
      <c r="G236" s="93"/>
      <c r="H236" s="100"/>
      <c r="I236" s="93"/>
      <c r="J236" s="100"/>
    </row>
    <row r="237" spans="2:8" ht="12.75" customHeight="1">
      <c r="B237" t="s">
        <v>340</v>
      </c>
      <c r="H237" s="26"/>
    </row>
    <row r="238" spans="2:8" ht="12.75" customHeight="1">
      <c r="B238" t="s">
        <v>341</v>
      </c>
      <c r="H238" s="26"/>
    </row>
    <row r="239" ht="7.5" customHeight="1">
      <c r="H239" s="26"/>
    </row>
    <row r="240" spans="2:11" ht="12.75" customHeight="1">
      <c r="B240" s="102" t="s">
        <v>197</v>
      </c>
      <c r="C240" s="102"/>
      <c r="F240" s="11"/>
      <c r="G240" t="s">
        <v>198</v>
      </c>
      <c r="J240" s="11" t="s">
        <v>148</v>
      </c>
      <c r="K240" s="11"/>
    </row>
    <row r="241" spans="6:11" ht="12.75" customHeight="1">
      <c r="F241" s="11"/>
      <c r="J241" s="11" t="s">
        <v>190</v>
      </c>
      <c r="K241" s="22"/>
    </row>
    <row r="242" spans="1:11" s="89" customFormat="1" ht="12.75" customHeight="1">
      <c r="A242" s="103"/>
      <c r="B242" s="89" t="s">
        <v>187</v>
      </c>
      <c r="G242" s="137" t="s">
        <v>189</v>
      </c>
      <c r="H242" s="93">
        <v>41020</v>
      </c>
      <c r="J242" s="93">
        <v>3432</v>
      </c>
      <c r="K242" s="99"/>
    </row>
    <row r="243" spans="1:11" s="89" customFormat="1" ht="9" customHeight="1">
      <c r="A243" s="103"/>
      <c r="H243" s="93"/>
      <c r="J243" s="93"/>
      <c r="K243" s="99"/>
    </row>
    <row r="244" spans="1:11" s="89" customFormat="1" ht="12.75" customHeight="1">
      <c r="A244" s="103"/>
      <c r="B244" s="89" t="s">
        <v>188</v>
      </c>
      <c r="G244" s="137" t="s">
        <v>189</v>
      </c>
      <c r="H244" s="93">
        <v>25173</v>
      </c>
      <c r="J244" s="100">
        <v>2106</v>
      </c>
      <c r="K244" s="93"/>
    </row>
    <row r="245" spans="7:11" ht="12.75" customHeight="1">
      <c r="G245" s="137" t="s">
        <v>317</v>
      </c>
      <c r="H245" s="3">
        <v>519</v>
      </c>
      <c r="J245" s="7">
        <v>266</v>
      </c>
      <c r="K245" s="3"/>
    </row>
    <row r="246" spans="7:11" ht="12.75" customHeight="1">
      <c r="G246" s="137"/>
      <c r="H246" s="3"/>
      <c r="J246" s="7"/>
      <c r="K246" s="3"/>
    </row>
    <row r="247" spans="1:3" ht="12.75">
      <c r="A247" s="22">
        <v>6</v>
      </c>
      <c r="B247" s="20" t="s">
        <v>169</v>
      </c>
      <c r="C247" s="20"/>
    </row>
    <row r="248" ht="12.75">
      <c r="B248" t="s">
        <v>477</v>
      </c>
    </row>
    <row r="249" spans="2:3" ht="12.75">
      <c r="B249" t="s">
        <v>274</v>
      </c>
      <c r="C249" s="38"/>
    </row>
    <row r="251" ht="12.75" hidden="1">
      <c r="B251" t="s">
        <v>205</v>
      </c>
    </row>
    <row r="252" ht="12.75" hidden="1">
      <c r="B252" t="s">
        <v>182</v>
      </c>
    </row>
    <row r="253" ht="13.5" customHeight="1" hidden="1">
      <c r="B253" t="s">
        <v>181</v>
      </c>
    </row>
    <row r="254" ht="13.5" customHeight="1" hidden="1"/>
    <row r="255" spans="1:3" ht="13.5" customHeight="1">
      <c r="A255" s="22">
        <v>7</v>
      </c>
      <c r="B255" s="20" t="s">
        <v>100</v>
      </c>
      <c r="C255" s="20"/>
    </row>
    <row r="256" ht="12.75">
      <c r="B256" t="s">
        <v>275</v>
      </c>
    </row>
    <row r="257" ht="12.75">
      <c r="B257" t="s">
        <v>478</v>
      </c>
    </row>
    <row r="258" ht="12.75">
      <c r="B258" t="s">
        <v>424</v>
      </c>
    </row>
    <row r="259" spans="2:3" ht="12.75">
      <c r="B259" t="s">
        <v>101</v>
      </c>
      <c r="C259" s="102" t="s">
        <v>319</v>
      </c>
    </row>
    <row r="260" ht="12.75">
      <c r="C260" s="102"/>
    </row>
    <row r="261" ht="12.75">
      <c r="C261" s="89" t="s">
        <v>482</v>
      </c>
    </row>
    <row r="262" ht="12.75">
      <c r="C262" s="89" t="s">
        <v>483</v>
      </c>
    </row>
    <row r="263" ht="12.75">
      <c r="C263" s="89" t="s">
        <v>484</v>
      </c>
    </row>
    <row r="264" ht="12.75" customHeight="1">
      <c r="C264" s="89"/>
    </row>
    <row r="265" spans="2:3" ht="12.75">
      <c r="B265" t="s">
        <v>200</v>
      </c>
      <c r="C265" s="102" t="s">
        <v>413</v>
      </c>
    </row>
    <row r="266" ht="12.75">
      <c r="C266" s="102" t="s">
        <v>414</v>
      </c>
    </row>
    <row r="268" ht="12.75">
      <c r="C268" t="s">
        <v>415</v>
      </c>
    </row>
    <row r="269" ht="12.75">
      <c r="C269" t="s">
        <v>416</v>
      </c>
    </row>
    <row r="271" ht="12.75">
      <c r="C271" t="s">
        <v>22</v>
      </c>
    </row>
    <row r="272" ht="12.75">
      <c r="C272" t="s">
        <v>471</v>
      </c>
    </row>
    <row r="273" ht="12.75">
      <c r="C273" t="s">
        <v>472</v>
      </c>
    </row>
    <row r="275" spans="2:3" ht="12.75">
      <c r="B275" t="s">
        <v>155</v>
      </c>
      <c r="C275" s="102" t="s">
        <v>277</v>
      </c>
    </row>
    <row r="276" ht="12.75">
      <c r="C276" s="102" t="s">
        <v>278</v>
      </c>
    </row>
    <row r="278" ht="12.75">
      <c r="C278" t="s">
        <v>473</v>
      </c>
    </row>
    <row r="279" ht="12.75">
      <c r="C279" t="s">
        <v>474</v>
      </c>
    </row>
    <row r="281" spans="2:3" ht="12.75">
      <c r="B281" t="s">
        <v>102</v>
      </c>
      <c r="C281" s="102" t="s">
        <v>279</v>
      </c>
    </row>
    <row r="283" ht="12.75">
      <c r="C283" s="89" t="s">
        <v>23</v>
      </c>
    </row>
    <row r="284" ht="12.75" customHeight="1">
      <c r="C284" s="89" t="s">
        <v>24</v>
      </c>
    </row>
    <row r="286" spans="2:3" ht="12.75">
      <c r="B286" t="s">
        <v>81</v>
      </c>
      <c r="C286" s="102" t="s">
        <v>280</v>
      </c>
    </row>
    <row r="287" ht="12.75">
      <c r="C287" s="89"/>
    </row>
    <row r="288" spans="3:6" ht="12.75">
      <c r="C288" s="89" t="s">
        <v>470</v>
      </c>
      <c r="E288" s="127"/>
      <c r="F288" s="127"/>
    </row>
    <row r="289" ht="12.75" customHeight="1"/>
    <row r="290" spans="2:3" ht="12.75" customHeight="1">
      <c r="B290" t="s">
        <v>393</v>
      </c>
      <c r="C290" s="102" t="s">
        <v>25</v>
      </c>
    </row>
    <row r="291" ht="12.75" customHeight="1">
      <c r="C291" s="102" t="s">
        <v>28</v>
      </c>
    </row>
    <row r="292" ht="12.75" customHeight="1"/>
    <row r="293" ht="12.75" customHeight="1">
      <c r="C293" t="s">
        <v>26</v>
      </c>
    </row>
    <row r="294" ht="12.75" customHeight="1">
      <c r="C294" t="s">
        <v>27</v>
      </c>
    </row>
    <row r="295" ht="12.75" customHeight="1">
      <c r="C295" t="s">
        <v>2</v>
      </c>
    </row>
    <row r="296" spans="3:8" ht="12.75" customHeight="1">
      <c r="C296" t="s">
        <v>4</v>
      </c>
      <c r="G296" s="127"/>
      <c r="H296" s="127"/>
    </row>
    <row r="297" ht="12.75" customHeight="1">
      <c r="C297" t="s">
        <v>5</v>
      </c>
    </row>
    <row r="298" ht="12.75" customHeight="1">
      <c r="C298" t="s">
        <v>6</v>
      </c>
    </row>
    <row r="299" ht="12.75" customHeight="1"/>
    <row r="300" ht="12.75" customHeight="1">
      <c r="C300" t="s">
        <v>29</v>
      </c>
    </row>
    <row r="301" ht="12.75" customHeight="1">
      <c r="C301" t="s">
        <v>30</v>
      </c>
    </row>
    <row r="302" ht="12.75" customHeight="1">
      <c r="C302" t="s">
        <v>31</v>
      </c>
    </row>
    <row r="303" spans="3:8" ht="12.75" customHeight="1">
      <c r="C303" t="s">
        <v>3</v>
      </c>
      <c r="G303" s="127"/>
      <c r="H303" s="127"/>
    </row>
    <row r="304" ht="12.75" customHeight="1"/>
    <row r="305" spans="2:3" ht="12.75" customHeight="1">
      <c r="B305" t="s">
        <v>38</v>
      </c>
      <c r="C305" s="102" t="s">
        <v>32</v>
      </c>
    </row>
    <row r="306" ht="12.75" customHeight="1"/>
    <row r="307" ht="12.75" customHeight="1">
      <c r="C307" t="s">
        <v>485</v>
      </c>
    </row>
    <row r="308" ht="12.75" customHeight="1">
      <c r="C308" t="s">
        <v>486</v>
      </c>
    </row>
    <row r="309" ht="12.75" customHeight="1">
      <c r="C309" t="s">
        <v>488</v>
      </c>
    </row>
    <row r="310" ht="12.75" customHeight="1">
      <c r="C310" s="38" t="s">
        <v>487</v>
      </c>
    </row>
    <row r="311" ht="12.75" customHeight="1"/>
    <row r="312" spans="2:3" ht="12.75" customHeight="1">
      <c r="B312" t="s">
        <v>422</v>
      </c>
      <c r="C312" s="102" t="s">
        <v>423</v>
      </c>
    </row>
    <row r="313" ht="12.75" customHeight="1">
      <c r="C313" s="102"/>
    </row>
    <row r="314" ht="12.75" customHeight="1">
      <c r="C314" s="89" t="s">
        <v>7</v>
      </c>
    </row>
    <row r="315" ht="12.75" customHeight="1">
      <c r="C315" s="89"/>
    </row>
    <row r="316" spans="1:3" s="89" customFormat="1" ht="12.75" customHeight="1" hidden="1">
      <c r="A316" s="103"/>
      <c r="C316" s="89" t="s">
        <v>425</v>
      </c>
    </row>
    <row r="317" spans="1:3" s="89" customFormat="1" ht="12.75" customHeight="1" hidden="1">
      <c r="A317" s="103"/>
      <c r="C317" s="89" t="s">
        <v>426</v>
      </c>
    </row>
    <row r="318" spans="1:3" s="89" customFormat="1" ht="12.75" customHeight="1" hidden="1">
      <c r="A318" s="103"/>
      <c r="C318" s="89" t="s">
        <v>17</v>
      </c>
    </row>
    <row r="319" spans="1:3" s="89" customFormat="1" ht="12.75" customHeight="1" hidden="1">
      <c r="A319" s="103"/>
      <c r="C319" s="89" t="s">
        <v>19</v>
      </c>
    </row>
    <row r="320" spans="1:3" s="89" customFormat="1" ht="12.75" customHeight="1" hidden="1">
      <c r="A320" s="103"/>
      <c r="C320" s="89" t="s">
        <v>18</v>
      </c>
    </row>
    <row r="321" spans="1:3" s="89" customFormat="1" ht="12.75" customHeight="1" hidden="1">
      <c r="A321" s="103"/>
      <c r="C321" s="89" t="s">
        <v>21</v>
      </c>
    </row>
    <row r="322" spans="1:3" s="89" customFormat="1" ht="12.75" customHeight="1" hidden="1">
      <c r="A322" s="103"/>
      <c r="C322" s="89" t="s">
        <v>20</v>
      </c>
    </row>
    <row r="323" spans="2:3" ht="12.75" customHeight="1" hidden="1">
      <c r="B323" t="s">
        <v>41</v>
      </c>
      <c r="C323" s="102" t="s">
        <v>43</v>
      </c>
    </row>
    <row r="324" ht="12.75" customHeight="1" hidden="1">
      <c r="C324" s="102" t="s">
        <v>42</v>
      </c>
    </row>
    <row r="325" ht="12.75" customHeight="1" hidden="1"/>
    <row r="326" ht="12.75" customHeight="1" hidden="1">
      <c r="C326" t="s">
        <v>39</v>
      </c>
    </row>
    <row r="327" ht="12.75" customHeight="1" hidden="1">
      <c r="C327" t="s">
        <v>40</v>
      </c>
    </row>
    <row r="328" spans="1:3" ht="12.75">
      <c r="A328" s="22">
        <v>8</v>
      </c>
      <c r="B328" s="90" t="s">
        <v>183</v>
      </c>
      <c r="C328" s="90"/>
    </row>
    <row r="329" spans="2:3" ht="12.75">
      <c r="B329" s="89" t="s">
        <v>8</v>
      </c>
      <c r="C329" s="90"/>
    </row>
    <row r="330" spans="2:3" ht="12.75">
      <c r="B330" s="89" t="s">
        <v>479</v>
      </c>
      <c r="C330" s="90"/>
    </row>
    <row r="331" spans="2:3" ht="12.75">
      <c r="B331" s="89" t="s">
        <v>480</v>
      </c>
      <c r="C331" s="90"/>
    </row>
    <row r="332" spans="2:3" ht="12.75">
      <c r="B332" s="89" t="s">
        <v>481</v>
      </c>
      <c r="C332" s="90"/>
    </row>
    <row r="333" spans="2:3" ht="12.75">
      <c r="B333" s="89"/>
      <c r="C333" s="90"/>
    </row>
    <row r="334" spans="1:2" s="89" customFormat="1" ht="12.75">
      <c r="A334" s="103">
        <v>9</v>
      </c>
      <c r="B334" s="90" t="s">
        <v>173</v>
      </c>
    </row>
    <row r="335" spans="1:2" s="89" customFormat="1" ht="12.75">
      <c r="A335" s="103"/>
      <c r="B335" s="89" t="s">
        <v>463</v>
      </c>
    </row>
    <row r="336" spans="1:2" s="89" customFormat="1" ht="12.75">
      <c r="A336" s="103"/>
      <c r="B336" s="89" t="s">
        <v>490</v>
      </c>
    </row>
    <row r="337" s="89" customFormat="1" ht="12.75">
      <c r="A337" s="103"/>
    </row>
    <row r="338" spans="1:2" s="89" customFormat="1" ht="12.75">
      <c r="A338" s="103"/>
      <c r="B338" s="89" t="s">
        <v>491</v>
      </c>
    </row>
    <row r="339" spans="1:2" s="89" customFormat="1" ht="12.75">
      <c r="A339" s="103"/>
      <c r="B339" s="89" t="s">
        <v>492</v>
      </c>
    </row>
    <row r="340" s="89" customFormat="1" ht="12.75" hidden="1">
      <c r="A340" s="103"/>
    </row>
    <row r="341" spans="1:2" s="89" customFormat="1" ht="12.75" hidden="1">
      <c r="A341" s="103"/>
      <c r="B341" s="89" t="s">
        <v>464</v>
      </c>
    </row>
    <row r="342" spans="1:2" s="89" customFormat="1" ht="12.75" hidden="1">
      <c r="A342" s="103"/>
      <c r="B342" s="89" t="s">
        <v>465</v>
      </c>
    </row>
    <row r="343" s="89" customFormat="1" ht="12.75" hidden="1">
      <c r="A343" s="103"/>
    </row>
    <row r="344" s="89" customFormat="1" ht="12.75" hidden="1">
      <c r="A344" s="103"/>
    </row>
    <row r="345" spans="1:3" s="89" customFormat="1" ht="12.75" hidden="1">
      <c r="A345" s="103"/>
      <c r="B345" s="89" t="s">
        <v>354</v>
      </c>
      <c r="C345" s="102"/>
    </row>
    <row r="346" spans="1:3" s="89" customFormat="1" ht="12.75" hidden="1">
      <c r="A346" s="103"/>
      <c r="B346" s="89" t="s">
        <v>353</v>
      </c>
      <c r="C346" s="102"/>
    </row>
    <row r="347" spans="1:3" s="89" customFormat="1" ht="12.75" hidden="1">
      <c r="A347" s="103"/>
      <c r="B347" s="89" t="s">
        <v>355</v>
      </c>
      <c r="C347" s="102"/>
    </row>
    <row r="348" spans="1:3" s="89" customFormat="1" ht="12.75" hidden="1">
      <c r="A348" s="103"/>
      <c r="B348" s="89" t="s">
        <v>371</v>
      </c>
      <c r="C348" s="102"/>
    </row>
    <row r="349" spans="1:3" s="89" customFormat="1" ht="12.75" hidden="1">
      <c r="A349" s="103"/>
      <c r="B349" s="89" t="s">
        <v>372</v>
      </c>
      <c r="C349" s="102"/>
    </row>
    <row r="350" spans="1:3" s="89" customFormat="1" ht="12.75" hidden="1">
      <c r="A350" s="103"/>
      <c r="C350" s="102"/>
    </row>
    <row r="351" spans="1:3" s="89" customFormat="1" ht="12.75" hidden="1">
      <c r="A351" s="103"/>
      <c r="B351" s="89" t="s">
        <v>350</v>
      </c>
      <c r="C351" s="102"/>
    </row>
    <row r="352" spans="1:3" s="89" customFormat="1" ht="12.75" hidden="1">
      <c r="A352" s="103"/>
      <c r="B352" s="89" t="s">
        <v>351</v>
      </c>
      <c r="C352" s="102"/>
    </row>
    <row r="353" spans="1:3" s="89" customFormat="1" ht="12.75" hidden="1">
      <c r="A353" s="103"/>
      <c r="B353" s="89" t="s">
        <v>352</v>
      </c>
      <c r="C353" s="102"/>
    </row>
    <row r="354" spans="1:3" s="89" customFormat="1" ht="10.5" customHeight="1" hidden="1">
      <c r="A354" s="103"/>
      <c r="C354" s="102"/>
    </row>
    <row r="355" spans="1:2" s="89" customFormat="1" ht="12.75" hidden="1">
      <c r="A355" s="103"/>
      <c r="B355" s="89" t="s">
        <v>243</v>
      </c>
    </row>
    <row r="356" spans="1:2" s="89" customFormat="1" ht="12.75" hidden="1">
      <c r="A356" s="103"/>
      <c r="B356" s="89" t="s">
        <v>238</v>
      </c>
    </row>
    <row r="357" spans="2:3" ht="12.75" hidden="1">
      <c r="B357" s="91"/>
      <c r="C357" s="91"/>
    </row>
    <row r="358" spans="2:3" ht="12.75" hidden="1">
      <c r="B358" s="89" t="s">
        <v>240</v>
      </c>
      <c r="C358" s="91"/>
    </row>
    <row r="359" spans="2:3" ht="12.75">
      <c r="B359" s="89"/>
      <c r="C359" s="91"/>
    </row>
    <row r="360" spans="1:2" s="89" customFormat="1" ht="12.75">
      <c r="A360" s="22">
        <v>10</v>
      </c>
      <c r="B360" s="90" t="s">
        <v>347</v>
      </c>
    </row>
    <row r="361" spans="2:3" ht="12.75" hidden="1">
      <c r="B361" s="90" t="s">
        <v>35</v>
      </c>
      <c r="C361" s="90"/>
    </row>
    <row r="362" spans="2:3" ht="12.75" hidden="1">
      <c r="B362" s="190" t="s">
        <v>307</v>
      </c>
      <c r="C362" s="90"/>
    </row>
    <row r="363" spans="2:3" ht="12.75" hidden="1">
      <c r="B363" s="190" t="s">
        <v>308</v>
      </c>
      <c r="C363" s="90"/>
    </row>
    <row r="364" ht="12.75" hidden="1">
      <c r="C364" s="90"/>
    </row>
    <row r="365" spans="2:3" ht="12.75" hidden="1">
      <c r="B365" t="s">
        <v>396</v>
      </c>
      <c r="C365" s="90"/>
    </row>
    <row r="366" spans="1:3" s="127" customFormat="1" ht="12.75">
      <c r="A366" s="220"/>
      <c r="B366" s="127" t="s">
        <v>466</v>
      </c>
      <c r="C366" s="205"/>
    </row>
    <row r="367" spans="1:3" s="127" customFormat="1" ht="12.75">
      <c r="A367" s="220"/>
      <c r="B367" s="127" t="s">
        <v>467</v>
      </c>
      <c r="C367" s="205"/>
    </row>
    <row r="368" spans="1:3" s="127" customFormat="1" ht="12.75">
      <c r="A368" s="220"/>
      <c r="C368" s="205"/>
    </row>
    <row r="369" spans="1:3" s="127" customFormat="1" ht="12.75">
      <c r="A369" s="220"/>
      <c r="B369" s="127" t="s">
        <v>489</v>
      </c>
      <c r="C369" s="205"/>
    </row>
    <row r="370" spans="1:3" s="127" customFormat="1" ht="12.75">
      <c r="A370" s="220"/>
      <c r="B370" s="127" t="s">
        <v>493</v>
      </c>
      <c r="C370" s="205"/>
    </row>
    <row r="371" spans="1:3" s="127" customFormat="1" ht="12.75">
      <c r="A371" s="220"/>
      <c r="B371" s="127" t="s">
        <v>494</v>
      </c>
      <c r="C371" s="205"/>
    </row>
    <row r="372" spans="1:3" s="127" customFormat="1" ht="12.75">
      <c r="A372" s="220"/>
      <c r="C372" s="205"/>
    </row>
    <row r="373" spans="1:3" s="127" customFormat="1" ht="12.75">
      <c r="A373" s="220"/>
      <c r="B373" s="127" t="s">
        <v>321</v>
      </c>
      <c r="C373" s="205"/>
    </row>
    <row r="374" spans="1:3" s="127" customFormat="1" ht="12.75">
      <c r="A374" s="220"/>
      <c r="B374" s="127" t="s">
        <v>397</v>
      </c>
      <c r="C374" s="205"/>
    </row>
    <row r="375" spans="1:3" s="127" customFormat="1" ht="12.75" customHeight="1">
      <c r="A375" s="220"/>
      <c r="B375" s="127" t="s">
        <v>0</v>
      </c>
      <c r="C375" s="205"/>
    </row>
    <row r="376" ht="12.75">
      <c r="C376" s="90"/>
    </row>
    <row r="377" spans="2:3" ht="12.75" hidden="1">
      <c r="B377" t="s">
        <v>315</v>
      </c>
      <c r="C377" s="90"/>
    </row>
    <row r="378" spans="2:3" ht="12.75" hidden="1">
      <c r="B378" t="s">
        <v>316</v>
      </c>
      <c r="C378" s="90"/>
    </row>
    <row r="379" spans="2:3" ht="12.75" customHeight="1" hidden="1">
      <c r="B379" s="89"/>
      <c r="C379" s="90"/>
    </row>
    <row r="380" spans="2:3" ht="12.75" hidden="1">
      <c r="B380" s="89" t="s">
        <v>52</v>
      </c>
      <c r="C380" s="90"/>
    </row>
    <row r="381" spans="2:3" ht="12.75" hidden="1">
      <c r="B381" s="89" t="s">
        <v>49</v>
      </c>
      <c r="C381" s="90"/>
    </row>
    <row r="382" spans="2:3" ht="12.75" hidden="1">
      <c r="B382" s="89"/>
      <c r="C382" s="90"/>
    </row>
    <row r="383" spans="2:3" ht="12.75" hidden="1">
      <c r="B383" s="89" t="s">
        <v>281</v>
      </c>
      <c r="C383" s="90"/>
    </row>
    <row r="384" spans="2:3" ht="12.75" hidden="1">
      <c r="B384" s="89" t="s">
        <v>282</v>
      </c>
      <c r="C384" s="90"/>
    </row>
    <row r="385" spans="2:3" ht="12.75" hidden="1">
      <c r="B385" s="89" t="s">
        <v>284</v>
      </c>
      <c r="C385" s="90"/>
    </row>
    <row r="386" spans="2:3" ht="12.75" hidden="1">
      <c r="B386" s="89"/>
      <c r="C386" s="90"/>
    </row>
    <row r="387" ht="12.75" hidden="1">
      <c r="B387" t="s">
        <v>66</v>
      </c>
    </row>
    <row r="388" ht="12.75" hidden="1">
      <c r="B388" t="s">
        <v>273</v>
      </c>
    </row>
    <row r="389" ht="12.75" hidden="1"/>
    <row r="390" ht="12.75" hidden="1">
      <c r="B390" t="s">
        <v>59</v>
      </c>
    </row>
    <row r="391" ht="12.75" hidden="1">
      <c r="B391" t="s">
        <v>64</v>
      </c>
    </row>
    <row r="392" ht="12.75" hidden="1">
      <c r="B392" t="s">
        <v>65</v>
      </c>
    </row>
    <row r="393" ht="12.75" hidden="1"/>
    <row r="394" spans="1:3" ht="12.75">
      <c r="A394" s="22">
        <v>11</v>
      </c>
      <c r="B394" s="90" t="s">
        <v>97</v>
      </c>
      <c r="C394" s="90"/>
    </row>
    <row r="395" spans="2:3" ht="12.75">
      <c r="B395" s="89" t="s">
        <v>174</v>
      </c>
      <c r="C395" s="89"/>
    </row>
    <row r="396" spans="2:3" ht="12.75" customHeight="1">
      <c r="B396" s="89"/>
      <c r="C396" s="89"/>
    </row>
    <row r="397" spans="1:3" ht="12.75">
      <c r="A397" s="22">
        <v>12</v>
      </c>
      <c r="B397" s="20" t="s">
        <v>175</v>
      </c>
      <c r="C397" s="20"/>
    </row>
    <row r="398" ht="12.75">
      <c r="B398" t="s">
        <v>462</v>
      </c>
    </row>
    <row r="399" ht="12.75">
      <c r="B399" t="s">
        <v>359</v>
      </c>
    </row>
    <row r="400" ht="12.75" customHeight="1"/>
    <row r="401" spans="1:2" ht="12.75">
      <c r="A401" s="22">
        <v>13</v>
      </c>
      <c r="B401" s="90" t="s">
        <v>376</v>
      </c>
    </row>
    <row r="402" ht="14.25" customHeight="1">
      <c r="B402" t="s">
        <v>377</v>
      </c>
    </row>
    <row r="403" ht="12.75">
      <c r="B403" t="s">
        <v>60</v>
      </c>
    </row>
    <row r="404" ht="12.75">
      <c r="B404" t="s">
        <v>61</v>
      </c>
    </row>
    <row r="411" spans="2:9" ht="12.75">
      <c r="B411" s="126" t="s">
        <v>378</v>
      </c>
      <c r="H411" s="127"/>
      <c r="I411" s="127"/>
    </row>
    <row r="412" spans="2:11" ht="12.75">
      <c r="B412" s="126"/>
      <c r="H412" s="129" t="s">
        <v>67</v>
      </c>
      <c r="I412" s="129" t="s">
        <v>69</v>
      </c>
      <c r="J412" s="228"/>
      <c r="K412" s="228"/>
    </row>
    <row r="413" spans="2:11" ht="12.75">
      <c r="B413" s="126"/>
      <c r="H413" s="145" t="s">
        <v>147</v>
      </c>
      <c r="I413" s="145" t="s">
        <v>147</v>
      </c>
      <c r="J413" s="229" t="s">
        <v>220</v>
      </c>
      <c r="K413" s="229"/>
    </row>
    <row r="414" spans="2:11" ht="12.75">
      <c r="B414" s="126"/>
      <c r="H414" s="145" t="s">
        <v>68</v>
      </c>
      <c r="I414" s="145" t="s">
        <v>68</v>
      </c>
      <c r="J414" s="229" t="s">
        <v>212</v>
      </c>
      <c r="K414" s="229"/>
    </row>
    <row r="415" spans="2:11" ht="12.75">
      <c r="B415" s="126"/>
      <c r="H415" s="128" t="s">
        <v>456</v>
      </c>
      <c r="I415" s="128" t="s">
        <v>461</v>
      </c>
      <c r="J415" s="128" t="str">
        <f>+H415</f>
        <v>31/10/05</v>
      </c>
      <c r="K415" s="128" t="str">
        <f>+I415</f>
        <v>31/10/04</v>
      </c>
    </row>
    <row r="416" spans="2:11" ht="8.25" customHeight="1">
      <c r="B416" s="126"/>
      <c r="H416" s="128"/>
      <c r="I416" s="128"/>
      <c r="J416" s="128"/>
      <c r="K416" s="128"/>
    </row>
    <row r="417" spans="2:11" ht="12.75">
      <c r="B417" s="125" t="s">
        <v>379</v>
      </c>
      <c r="H417" s="129" t="s">
        <v>148</v>
      </c>
      <c r="I417" s="129" t="s">
        <v>148</v>
      </c>
      <c r="J417" s="129" t="s">
        <v>148</v>
      </c>
      <c r="K417" s="129" t="s">
        <v>148</v>
      </c>
    </row>
    <row r="418" spans="2:11" ht="6.75" customHeight="1">
      <c r="B418" s="125"/>
      <c r="H418" s="127"/>
      <c r="I418" s="127"/>
      <c r="J418" s="139"/>
      <c r="K418" s="139"/>
    </row>
    <row r="419" spans="3:11" ht="12.75">
      <c r="C419" t="s">
        <v>375</v>
      </c>
      <c r="H419" s="130">
        <v>-14652</v>
      </c>
      <c r="I419" s="130">
        <v>-4960</v>
      </c>
      <c r="J419" s="133">
        <f>+H419</f>
        <v>-14652</v>
      </c>
      <c r="K419" s="133">
        <f>+I419</f>
        <v>-4960</v>
      </c>
    </row>
    <row r="420" spans="8:11" ht="12.75">
      <c r="H420" s="130"/>
      <c r="I420" s="127"/>
      <c r="J420" s="133"/>
      <c r="K420" s="139"/>
    </row>
    <row r="421" spans="2:11" ht="12.75">
      <c r="B421" s="125" t="s">
        <v>106</v>
      </c>
      <c r="H421" s="177" t="s">
        <v>51</v>
      </c>
      <c r="I421" s="177" t="s">
        <v>51</v>
      </c>
      <c r="J421" s="177" t="s">
        <v>51</v>
      </c>
      <c r="K421" s="177" t="s">
        <v>51</v>
      </c>
    </row>
    <row r="422" spans="8:11" ht="12.75">
      <c r="H422" s="130"/>
      <c r="I422" s="127"/>
      <c r="J422" s="130"/>
      <c r="K422" s="127"/>
    </row>
    <row r="423" spans="3:11" ht="12.75">
      <c r="C423" t="s">
        <v>107</v>
      </c>
      <c r="H423" s="130">
        <v>650148</v>
      </c>
      <c r="I423" s="130">
        <v>593804</v>
      </c>
      <c r="J423" s="130">
        <f>+H423</f>
        <v>650148</v>
      </c>
      <c r="K423" s="130">
        <f>+I423</f>
        <v>593804</v>
      </c>
    </row>
    <row r="424" spans="3:11" ht="12.75">
      <c r="C424" t="s">
        <v>108</v>
      </c>
      <c r="H424" s="130">
        <f>+H426-H423</f>
        <v>0</v>
      </c>
      <c r="I424" s="130">
        <f>+I426-I423</f>
        <v>58</v>
      </c>
      <c r="J424" s="130">
        <f>+J426-J423</f>
        <v>0</v>
      </c>
      <c r="K424" s="130">
        <f>+K426-K423</f>
        <v>58</v>
      </c>
    </row>
    <row r="425" spans="8:11" ht="12.75">
      <c r="H425" s="130"/>
      <c r="I425" s="127"/>
      <c r="J425" s="130"/>
      <c r="K425" s="127"/>
    </row>
    <row r="426" spans="3:11" ht="12.75">
      <c r="C426" s="89" t="s">
        <v>106</v>
      </c>
      <c r="H426" s="131">
        <v>650148</v>
      </c>
      <c r="I426" s="131">
        <v>593862</v>
      </c>
      <c r="J426" s="131">
        <f>+H426</f>
        <v>650148</v>
      </c>
      <c r="K426" s="131">
        <f>+I426</f>
        <v>593862</v>
      </c>
    </row>
    <row r="427" spans="3:11" ht="12.75">
      <c r="C427" s="89"/>
      <c r="H427" s="133"/>
      <c r="I427" s="133"/>
      <c r="J427" s="133"/>
      <c r="K427" s="133"/>
    </row>
    <row r="428" spans="3:11" ht="12.75">
      <c r="C428" s="89"/>
      <c r="H428" s="133"/>
      <c r="I428" s="133"/>
      <c r="J428" s="133"/>
      <c r="K428" s="133"/>
    </row>
    <row r="429" spans="3:11" ht="12.75">
      <c r="C429" s="89"/>
      <c r="H429" s="133"/>
      <c r="I429" s="133"/>
      <c r="J429" s="133"/>
      <c r="K429" s="133"/>
    </row>
    <row r="430" spans="2:11" ht="12.75">
      <c r="B430" s="126" t="s">
        <v>380</v>
      </c>
      <c r="H430" s="127"/>
      <c r="I430" s="127"/>
      <c r="J430" s="139"/>
      <c r="K430" s="139"/>
    </row>
    <row r="431" spans="2:11" ht="12.75">
      <c r="B431" s="125" t="s">
        <v>381</v>
      </c>
      <c r="H431" s="129" t="s">
        <v>148</v>
      </c>
      <c r="I431" s="129" t="s">
        <v>148</v>
      </c>
      <c r="J431" s="129" t="s">
        <v>148</v>
      </c>
      <c r="K431" s="129" t="s">
        <v>148</v>
      </c>
    </row>
    <row r="432" spans="2:11" ht="12.75">
      <c r="B432" s="125"/>
      <c r="H432" s="129"/>
      <c r="I432" s="129"/>
      <c r="J432" s="129"/>
      <c r="K432" s="129"/>
    </row>
    <row r="433" spans="3:11" ht="12.75">
      <c r="C433" t="s">
        <v>375</v>
      </c>
      <c r="H433" s="130">
        <f>+H419</f>
        <v>-14652</v>
      </c>
      <c r="I433" s="130">
        <f>+I419</f>
        <v>-4960</v>
      </c>
      <c r="J433" s="130">
        <f>+J419</f>
        <v>-14652</v>
      </c>
      <c r="K433" s="130">
        <f>+K419</f>
        <v>-4960</v>
      </c>
    </row>
    <row r="434" spans="3:11" ht="12.75">
      <c r="C434" t="s">
        <v>109</v>
      </c>
      <c r="H434" s="132">
        <f>+H435-H433</f>
        <v>457</v>
      </c>
      <c r="I434" s="132">
        <f>+I435-I433</f>
        <v>2958</v>
      </c>
      <c r="J434" s="132">
        <f>+J435-J433</f>
        <v>457</v>
      </c>
      <c r="K434" s="132">
        <f>+K435-K433</f>
        <v>2958</v>
      </c>
    </row>
    <row r="435" spans="3:11" ht="12.75">
      <c r="C435" t="s">
        <v>404</v>
      </c>
      <c r="H435" s="132">
        <v>-14195</v>
      </c>
      <c r="I435" s="132">
        <v>-2002</v>
      </c>
      <c r="J435" s="132">
        <f>+H435</f>
        <v>-14195</v>
      </c>
      <c r="K435" s="132">
        <f>+I435</f>
        <v>-2002</v>
      </c>
    </row>
    <row r="436" spans="8:10" ht="12.75">
      <c r="H436" s="127"/>
      <c r="I436" s="127"/>
      <c r="J436" s="127"/>
    </row>
    <row r="437" spans="2:11" ht="12.75">
      <c r="B437" s="125" t="s">
        <v>110</v>
      </c>
      <c r="H437" s="177" t="s">
        <v>51</v>
      </c>
      <c r="I437" s="177" t="s">
        <v>51</v>
      </c>
      <c r="J437" s="177" t="s">
        <v>51</v>
      </c>
      <c r="K437" s="177" t="s">
        <v>51</v>
      </c>
    </row>
    <row r="438" spans="3:11" ht="12.75">
      <c r="C438" s="89" t="s">
        <v>106</v>
      </c>
      <c r="H438" s="127"/>
      <c r="I438" s="127"/>
      <c r="J438" s="127"/>
      <c r="K438" s="127"/>
    </row>
    <row r="439" spans="3:11" ht="12.75">
      <c r="C439" t="s">
        <v>111</v>
      </c>
      <c r="H439" s="130">
        <f>+H426</f>
        <v>650148</v>
      </c>
      <c r="I439" s="130">
        <f>+I426</f>
        <v>593862</v>
      </c>
      <c r="J439" s="130">
        <f>+J426</f>
        <v>650148</v>
      </c>
      <c r="K439" s="130">
        <f>+K426</f>
        <v>593862</v>
      </c>
    </row>
    <row r="440" spans="3:11" ht="12.75">
      <c r="C440" t="s">
        <v>112</v>
      </c>
      <c r="H440" s="130">
        <v>65118</v>
      </c>
      <c r="I440" s="130">
        <f>127612+65118</f>
        <v>192730</v>
      </c>
      <c r="J440" s="130">
        <v>65118</v>
      </c>
      <c r="K440" s="130">
        <f>+I440</f>
        <v>192730</v>
      </c>
    </row>
    <row r="441" spans="3:11" ht="12.75">
      <c r="C441" t="s">
        <v>113</v>
      </c>
      <c r="H441" s="130">
        <v>0</v>
      </c>
      <c r="I441" s="130">
        <v>56284</v>
      </c>
      <c r="J441" s="130">
        <f>+H441</f>
        <v>0</v>
      </c>
      <c r="K441" s="130">
        <f>+I441</f>
        <v>56284</v>
      </c>
    </row>
    <row r="442" spans="3:11" ht="12.75">
      <c r="C442" t="s">
        <v>114</v>
      </c>
      <c r="H442" s="132">
        <v>3129</v>
      </c>
      <c r="I442" s="160">
        <v>7226</v>
      </c>
      <c r="J442" s="132">
        <f>+H442</f>
        <v>3129</v>
      </c>
      <c r="K442" s="160">
        <f>+I442</f>
        <v>7226</v>
      </c>
    </row>
    <row r="443" spans="3:11" ht="12.75">
      <c r="C443" s="89" t="s">
        <v>73</v>
      </c>
      <c r="H443" s="133"/>
      <c r="I443" s="133"/>
      <c r="J443" s="133"/>
      <c r="K443" s="133"/>
    </row>
    <row r="444" spans="3:11" ht="12.75">
      <c r="C444" s="89" t="s">
        <v>115</v>
      </c>
      <c r="H444" s="134">
        <f>SUM(H439:H442)</f>
        <v>718395</v>
      </c>
      <c r="I444" s="134">
        <f>SUM(I439:I442)</f>
        <v>850102</v>
      </c>
      <c r="J444" s="134">
        <f>SUM(J439:J442)</f>
        <v>718395</v>
      </c>
      <c r="K444" s="134">
        <f>SUM(K439:K442)</f>
        <v>850102</v>
      </c>
    </row>
    <row r="446" ht="12.75">
      <c r="B446" t="s">
        <v>36</v>
      </c>
    </row>
    <row r="449" ht="13.5">
      <c r="B449" s="79" t="s">
        <v>1</v>
      </c>
    </row>
  </sheetData>
  <mergeCells count="3">
    <mergeCell ref="J412:K412"/>
    <mergeCell ref="J413:K413"/>
    <mergeCell ref="J414:K414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Kumpulan Emas Bhd</cp:lastModifiedBy>
  <cp:lastPrinted>2005-12-30T03:02:28Z</cp:lastPrinted>
  <dcterms:created xsi:type="dcterms:W3CDTF">1999-09-22T03:04:54Z</dcterms:created>
  <dcterms:modified xsi:type="dcterms:W3CDTF">2005-12-30T03:05:02Z</dcterms:modified>
  <cp:category/>
  <cp:version/>
  <cp:contentType/>
  <cp:contentStatus/>
</cp:coreProperties>
</file>