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540" activeTab="1"/>
  </bookViews>
  <sheets>
    <sheet name="NBC-KFI" sheetId="1" r:id="rId1"/>
    <sheet name="NBC-IS" sheetId="2" r:id="rId2"/>
    <sheet name="NBC-BS" sheetId="3" r:id="rId3"/>
    <sheet name="NBC-SE" sheetId="4" r:id="rId4"/>
    <sheet name="NBC-CF" sheetId="5" r:id="rId5"/>
  </sheets>
  <definedNames>
    <definedName name="_xlnm.Print_Area" localSheetId="2">'NBC-BS'!$A$1:$F$51</definedName>
    <definedName name="_xlnm.Print_Area" localSheetId="4">'NBC-CF'!$A$1:$E$58</definedName>
    <definedName name="_xlnm.Print_Area" localSheetId="1">'NBC-IS'!$A$1:$I$44</definedName>
    <definedName name="_xlnm.Print_Area" localSheetId="0">'NBC-KFI'!$A$1:$F$49</definedName>
    <definedName name="_xlnm.Print_Area" localSheetId="3">'NBC-SE'!$A$1:$J$56</definedName>
  </definedNames>
  <calcPr fullCalcOnLoad="1"/>
</workbook>
</file>

<file path=xl/sharedStrings.xml><?xml version="1.0" encoding="utf-8"?>
<sst xmlns="http://schemas.openxmlformats.org/spreadsheetml/2006/main" count="202" uniqueCount="132">
  <si>
    <t xml:space="preserve">Share capital </t>
  </si>
  <si>
    <t>THE NORTH BORNEO CORPORATION BERHAD</t>
  </si>
  <si>
    <t>RM'000</t>
  </si>
  <si>
    <t>Current</t>
  </si>
  <si>
    <t>Quarter</t>
  </si>
  <si>
    <t>Ended</t>
  </si>
  <si>
    <t>Corresponding</t>
  </si>
  <si>
    <t>To Date</t>
  </si>
  <si>
    <t>Other Income</t>
  </si>
  <si>
    <t>Administrative Expenses</t>
  </si>
  <si>
    <t>Taxation</t>
  </si>
  <si>
    <t xml:space="preserve">   a) Basic</t>
  </si>
  <si>
    <t xml:space="preserve">   b) Diluted</t>
  </si>
  <si>
    <t>CONDENSED CONSOLIDATED INCOME STATEMENT (UNAUDITED)</t>
  </si>
  <si>
    <t>CONDENSED CONSOLIDATED BALANCE SHEETS (UNAUDITED)</t>
  </si>
  <si>
    <t>As at</t>
  </si>
  <si>
    <t>Property, plant and equipment</t>
  </si>
  <si>
    <t>CONDENSED CONSOLIDATED STATEMENT OF CHANGES IN EQUITY (UNAUDITED)</t>
  </si>
  <si>
    <t>Share</t>
  </si>
  <si>
    <t>Capital</t>
  </si>
  <si>
    <t>Premium</t>
  </si>
  <si>
    <t>Exchange</t>
  </si>
  <si>
    <t>Reserve</t>
  </si>
  <si>
    <t>Accumulated</t>
  </si>
  <si>
    <t>Loss</t>
  </si>
  <si>
    <t>Total</t>
  </si>
  <si>
    <t>CONDENSED CONSOLIDATED CASH FLOW STATEMENT (UNAUDITED)</t>
  </si>
  <si>
    <t>Cash Flows From Operating Activities</t>
  </si>
  <si>
    <t>Operating loss before changes in working capital</t>
  </si>
  <si>
    <t>Changes in working capital :</t>
  </si>
  <si>
    <t>SUMMARY OF KEY FINANCIAL INFORMATION</t>
  </si>
  <si>
    <t>Revenue</t>
  </si>
  <si>
    <t>minority interest</t>
  </si>
  <si>
    <t>Dividend per share (sen)</t>
  </si>
  <si>
    <t>ADDITIONAL INFORMATION</t>
  </si>
  <si>
    <t>Gross interest expense</t>
  </si>
  <si>
    <t>INDIVIDUAL PERIOD</t>
  </si>
  <si>
    <t>Net change in Cash and Cash Equivalents</t>
  </si>
  <si>
    <t>Net loss for the period</t>
  </si>
  <si>
    <t xml:space="preserve">Loss from operations </t>
  </si>
  <si>
    <t>UNAUDITED</t>
  </si>
  <si>
    <t>CURRENT ASSETS</t>
  </si>
  <si>
    <t>Tax recoverable</t>
  </si>
  <si>
    <t>CURRENT LIABILITIES</t>
  </si>
  <si>
    <t>NET CURRENT LIABILITIES</t>
  </si>
  <si>
    <t>NET LIABILITIES</t>
  </si>
  <si>
    <t>SHAREHOLDERS' FUNDS</t>
  </si>
  <si>
    <t>REPRESENTED BY :</t>
  </si>
  <si>
    <t>Net Tangible Liabilities per share (sen)</t>
  </si>
  <si>
    <t>Adjustments :</t>
  </si>
  <si>
    <t>Cash generated from operations</t>
  </si>
  <si>
    <t>Interest paid</t>
  </si>
  <si>
    <t>Net cash generated from/(used in) operating activities</t>
  </si>
  <si>
    <t>less : Finance Costs</t>
  </si>
  <si>
    <t xml:space="preserve">               </t>
  </si>
  <si>
    <t>Increase in payables</t>
  </si>
  <si>
    <t>Cash and Cash Equivalents as at beginning of the year</t>
  </si>
  <si>
    <t>Depreciation of property, plant and equipment</t>
  </si>
  <si>
    <t>Share premium</t>
  </si>
  <si>
    <t>Exchange reserve</t>
  </si>
  <si>
    <t>Accumulated losses</t>
  </si>
  <si>
    <t>Balance at</t>
  </si>
  <si>
    <t>Decrease in receivables</t>
  </si>
  <si>
    <t>Finance costs</t>
  </si>
  <si>
    <t>*</t>
  </si>
  <si>
    <t xml:space="preserve">Note : </t>
  </si>
  <si>
    <t>Project expenditure had been restated to RM1.00</t>
  </si>
  <si>
    <t>31-12-2005</t>
  </si>
  <si>
    <t>Cash and Cash Equivalents as at end of the year</t>
  </si>
  <si>
    <t>(Company No: 8387-M )</t>
  </si>
  <si>
    <t>CUMMULATIVE PERIOD</t>
  </si>
  <si>
    <t>Year</t>
  </si>
  <si>
    <t>Preceding</t>
  </si>
  <si>
    <t>to Date</t>
  </si>
  <si>
    <t>Period</t>
  </si>
  <si>
    <t>Preceding Financial Year-end</t>
  </si>
  <si>
    <t>End of Current Quarter</t>
  </si>
  <si>
    <t>Cummulative</t>
  </si>
  <si>
    <t>Up To</t>
  </si>
  <si>
    <t>At 1 January 2005</t>
  </si>
  <si>
    <t>At 1 January 2006</t>
  </si>
  <si>
    <t>Admin expenses</t>
  </si>
  <si>
    <t>Depreciation</t>
  </si>
  <si>
    <t>Salaries</t>
  </si>
  <si>
    <t>Provision for audit</t>
  </si>
  <si>
    <t>Provision for tax</t>
  </si>
  <si>
    <t>30-6-2006</t>
  </si>
  <si>
    <t>30-6-2005</t>
  </si>
  <si>
    <t>Restructuring costs</t>
  </si>
  <si>
    <t>Directors fees</t>
  </si>
  <si>
    <t>Stationeries</t>
  </si>
  <si>
    <t>Secretarial fees</t>
  </si>
  <si>
    <t>Travel</t>
  </si>
  <si>
    <t>Professional fees</t>
  </si>
  <si>
    <t xml:space="preserve">Cumm Last </t>
  </si>
  <si>
    <t>Cumm Current</t>
  </si>
  <si>
    <t>31-3-2006</t>
  </si>
  <si>
    <t>Adj</t>
  </si>
  <si>
    <t>Provision for penalties</t>
  </si>
  <si>
    <t>Project expenditure</t>
  </si>
  <si>
    <t>Other receivables</t>
  </si>
  <si>
    <t>Cash and bank balances</t>
  </si>
  <si>
    <t>Short term borrowings</t>
  </si>
  <si>
    <t>Other payables</t>
  </si>
  <si>
    <t>Provision for taxation</t>
  </si>
  <si>
    <t>Unclaimed dividends</t>
  </si>
  <si>
    <t>(1226interest + 244admin)</t>
  </si>
  <si>
    <t>FOR THE QUARTER ENDED 30 September 2006</t>
  </si>
  <si>
    <t>30-9-2006</t>
  </si>
  <si>
    <t>30-9-2005</t>
  </si>
  <si>
    <t>as at 30 September 2006</t>
  </si>
  <si>
    <t>for the financial quarter 30 September 2006</t>
  </si>
  <si>
    <t>Financial period ended 30 September 2006</t>
  </si>
  <si>
    <t>Financial period ended 30 September 2005</t>
  </si>
  <si>
    <t>30 September 2005</t>
  </si>
  <si>
    <t>30 September 2006</t>
  </si>
  <si>
    <t>AUDITED</t>
  </si>
  <si>
    <t>Profit From Operations</t>
  </si>
  <si>
    <t>Net Profit For The 
Period</t>
  </si>
  <si>
    <t>Profit / (Loss) Before Tax</t>
  </si>
  <si>
    <t>Profit / (Loss) before tax</t>
  </si>
  <si>
    <t>Profit / (Loss) after tax and</t>
  </si>
  <si>
    <t>Net profit / (loss) for the period</t>
  </si>
  <si>
    <t>Basic profit / (loss) per share (sen)</t>
  </si>
  <si>
    <t>Profit / (Loss) Per Share (sen) :</t>
  </si>
  <si>
    <t>Net tangible liabilities per share  (RM)</t>
  </si>
  <si>
    <t>Cash Flows From Financing Activities</t>
  </si>
  <si>
    <t>Settlement of borrowings</t>
  </si>
  <si>
    <t>Net cash generated from investing activities</t>
  </si>
  <si>
    <t>Profit / (Loss) before taxation</t>
  </si>
  <si>
    <t>Gain arising from debt settlement scheme</t>
  </si>
  <si>
    <t>9 Months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</si>
</sst>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_);\(0\)"/>
    <numFmt numFmtId="167" formatCode="_(* #,##0.000_);_(* \(#,##0.000\);_(* &quot;-&quot;??_);_(@_)"/>
    <numFmt numFmtId="168" formatCode="_(* #,##0.0000_);_(* \(#,##0.0000\);_(* &quot;-&quot;??_);_(@_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Univers"/>
      <family val="2"/>
    </font>
    <font>
      <sz val="11"/>
      <name val="Univers"/>
      <family val="2"/>
    </font>
    <font>
      <b/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4"/>
      <name val="Univers"/>
      <family val="2"/>
    </font>
    <font>
      <b/>
      <u val="single"/>
      <sz val="10"/>
      <name val="Univers"/>
      <family val="2"/>
    </font>
    <font>
      <u val="single"/>
      <sz val="10"/>
      <name val="Univers"/>
      <family val="2"/>
    </font>
    <font>
      <sz val="10"/>
      <color indexed="45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u val="singleAccounting"/>
      <sz val="8"/>
      <name val="Univers"/>
      <family val="2"/>
    </font>
    <font>
      <b/>
      <u val="singleAccounting"/>
      <sz val="8"/>
      <name val="Univers"/>
      <family val="2"/>
    </font>
    <font>
      <sz val="8"/>
      <color indexed="45"/>
      <name val="Univers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6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15" applyNumberFormat="1" applyFont="1" applyAlignment="1">
      <alignment/>
    </xf>
    <xf numFmtId="164" fontId="7" fillId="0" borderId="0" xfId="15" applyNumberFormat="1" applyFont="1" applyFill="1" applyAlignment="1">
      <alignment/>
    </xf>
    <xf numFmtId="43" fontId="7" fillId="0" borderId="0" xfId="15" applyFont="1" applyAlignment="1">
      <alignment/>
    </xf>
    <xf numFmtId="43" fontId="7" fillId="0" borderId="0" xfId="15" applyFont="1" applyFill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49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164" fontId="6" fillId="0" borderId="0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164" fontId="7" fillId="0" borderId="1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49" fontId="8" fillId="0" borderId="0" xfId="15" applyNumberFormat="1" applyFont="1" applyBorder="1" applyAlignment="1">
      <alignment horizontal="left"/>
    </xf>
    <xf numFmtId="164" fontId="7" fillId="0" borderId="0" xfId="15" applyNumberFormat="1" applyFont="1" applyBorder="1" applyAlignment="1">
      <alignment horizontal="right"/>
    </xf>
    <xf numFmtId="164" fontId="7" fillId="0" borderId="0" xfId="15" applyNumberFormat="1" applyFont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 quotePrefix="1">
      <alignment/>
    </xf>
    <xf numFmtId="49" fontId="9" fillId="0" borderId="0" xfId="0" applyNumberFormat="1" applyFont="1" applyAlignment="1">
      <alignment horizontal="left"/>
    </xf>
    <xf numFmtId="164" fontId="6" fillId="0" borderId="0" xfId="15" applyNumberFormat="1" applyFont="1" applyAlignment="1">
      <alignment horizontal="center"/>
    </xf>
    <xf numFmtId="164" fontId="6" fillId="0" borderId="0" xfId="15" applyNumberFormat="1" applyFont="1" applyBorder="1" applyAlignment="1" quotePrefix="1">
      <alignment horizontal="center"/>
    </xf>
    <xf numFmtId="164" fontId="7" fillId="0" borderId="0" xfId="15" applyNumberFormat="1" applyFont="1" applyAlignment="1" quotePrefix="1">
      <alignment horizontal="right"/>
    </xf>
    <xf numFmtId="49" fontId="6" fillId="0" borderId="0" xfId="15" applyNumberFormat="1" applyFont="1" applyBorder="1" applyAlignment="1">
      <alignment horizontal="center"/>
    </xf>
    <xf numFmtId="49" fontId="6" fillId="0" borderId="0" xfId="15" applyNumberFormat="1" applyFont="1" applyBorder="1" applyAlignment="1" quotePrefix="1">
      <alignment horizontal="center"/>
    </xf>
    <xf numFmtId="49" fontId="6" fillId="0" borderId="0" xfId="15" applyNumberFormat="1" applyFont="1" applyAlignment="1">
      <alignment horizontal="center"/>
    </xf>
    <xf numFmtId="164" fontId="6" fillId="0" borderId="0" xfId="15" applyNumberFormat="1" applyFont="1" applyAlignment="1" quotePrefix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164" fontId="7" fillId="0" borderId="3" xfId="15" applyNumberFormat="1" applyFont="1" applyBorder="1" applyAlignment="1">
      <alignment horizontal="right"/>
    </xf>
    <xf numFmtId="49" fontId="6" fillId="0" borderId="0" xfId="0" applyNumberFormat="1" applyFont="1" applyAlignment="1">
      <alignment horizontal="left" wrapText="1"/>
    </xf>
    <xf numFmtId="164" fontId="6" fillId="0" borderId="4" xfId="15" applyNumberFormat="1" applyFont="1" applyBorder="1" applyAlignment="1">
      <alignment horizontal="right"/>
    </xf>
    <xf numFmtId="164" fontId="6" fillId="0" borderId="0" xfId="15" applyNumberFormat="1" applyFont="1" applyBorder="1" applyAlignment="1">
      <alignment horizontal="right"/>
    </xf>
    <xf numFmtId="43" fontId="7" fillId="0" borderId="0" xfId="15" applyFont="1" applyBorder="1" applyAlignment="1">
      <alignment horizontal="right"/>
    </xf>
    <xf numFmtId="43" fontId="7" fillId="0" borderId="0" xfId="15" applyFont="1" applyFill="1" applyBorder="1" applyAlignment="1">
      <alignment horizontal="right"/>
    </xf>
    <xf numFmtId="164" fontId="7" fillId="0" borderId="0" xfId="15" applyNumberFormat="1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64" fontId="11" fillId="0" borderId="0" xfId="15" applyNumberFormat="1" applyFont="1" applyBorder="1" applyAlignment="1">
      <alignment horizontal="right"/>
    </xf>
    <xf numFmtId="164" fontId="7" fillId="0" borderId="0" xfId="15" applyNumberFormat="1" applyFont="1" applyBorder="1" applyAlignment="1" quotePrefix="1">
      <alignment horizontal="center"/>
    </xf>
    <xf numFmtId="0" fontId="7" fillId="0" borderId="0" xfId="0" applyFont="1" applyFill="1" applyAlignment="1">
      <alignment horizontal="left"/>
    </xf>
    <xf numFmtId="164" fontId="7" fillId="0" borderId="5" xfId="15" applyNumberFormat="1" applyFont="1" applyBorder="1" applyAlignment="1">
      <alignment horizontal="right"/>
    </xf>
    <xf numFmtId="164" fontId="6" fillId="0" borderId="0" xfId="15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64" fontId="7" fillId="0" borderId="3" xfId="15" applyNumberFormat="1" applyFont="1" applyBorder="1" applyAlignment="1">
      <alignment/>
    </xf>
    <xf numFmtId="166" fontId="7" fillId="0" borderId="0" xfId="15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4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37" fontId="7" fillId="0" borderId="0" xfId="15" applyNumberFormat="1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7" fillId="0" borderId="0" xfId="15" applyNumberFormat="1" applyFont="1" applyBorder="1" applyAlignment="1">
      <alignment horizontal="left"/>
    </xf>
    <xf numFmtId="164" fontId="7" fillId="0" borderId="0" xfId="15" applyNumberFormat="1" applyFont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indent="4"/>
    </xf>
    <xf numFmtId="0" fontId="6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6" fillId="0" borderId="6" xfId="0" applyFont="1" applyFill="1" applyBorder="1" applyAlignment="1">
      <alignment horizontal="left" indent="7"/>
    </xf>
    <xf numFmtId="0" fontId="6" fillId="0" borderId="7" xfId="0" applyFont="1" applyFill="1" applyBorder="1" applyAlignment="1">
      <alignment horizontal="left" indent="1"/>
    </xf>
    <xf numFmtId="0" fontId="7" fillId="0" borderId="6" xfId="0" applyFont="1" applyFill="1" applyBorder="1" applyAlignment="1">
      <alignment/>
    </xf>
    <xf numFmtId="0" fontId="6" fillId="0" borderId="0" xfId="0" applyFont="1" applyBorder="1" applyAlignment="1">
      <alignment horizontal="left" indent="4"/>
    </xf>
    <xf numFmtId="0" fontId="6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 quotePrefix="1">
      <alignment horizontal="center"/>
    </xf>
    <xf numFmtId="0" fontId="3" fillId="0" borderId="0" xfId="0" applyNumberFormat="1" applyFont="1" applyAlignment="1">
      <alignment horizontal="left"/>
    </xf>
    <xf numFmtId="0" fontId="7" fillId="0" borderId="0" xfId="0" applyFont="1" applyAlignment="1" quotePrefix="1">
      <alignment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164" fontId="7" fillId="0" borderId="8" xfId="15" applyNumberFormat="1" applyFont="1" applyBorder="1" applyAlignment="1">
      <alignment/>
    </xf>
    <xf numFmtId="164" fontId="7" fillId="0" borderId="9" xfId="15" applyNumberFormat="1" applyFont="1" applyBorder="1" applyAlignment="1">
      <alignment/>
    </xf>
    <xf numFmtId="164" fontId="6" fillId="0" borderId="10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164" fontId="7" fillId="0" borderId="3" xfId="15" applyNumberFormat="1" applyFont="1" applyBorder="1" applyAlignment="1">
      <alignment horizontal="center"/>
    </xf>
    <xf numFmtId="164" fontId="7" fillId="0" borderId="11" xfId="15" applyNumberFormat="1" applyFont="1" applyBorder="1" applyAlignment="1">
      <alignment horizontal="center"/>
    </xf>
    <xf numFmtId="166" fontId="7" fillId="0" borderId="0" xfId="15" applyNumberFormat="1" applyFont="1" applyBorder="1" applyAlignment="1">
      <alignment/>
    </xf>
    <xf numFmtId="37" fontId="7" fillId="0" borderId="0" xfId="15" applyNumberFormat="1" applyFont="1" applyBorder="1" applyAlignment="1">
      <alignment/>
    </xf>
    <xf numFmtId="164" fontId="7" fillId="0" borderId="0" xfId="15" applyNumberFormat="1" applyFont="1" applyBorder="1" applyAlignment="1">
      <alignment horizontal="right"/>
    </xf>
    <xf numFmtId="164" fontId="7" fillId="0" borderId="0" xfId="15" applyNumberFormat="1" applyFont="1" applyFill="1" applyBorder="1" applyAlignment="1">
      <alignment horizontal="right"/>
    </xf>
    <xf numFmtId="164" fontId="6" fillId="0" borderId="4" xfId="15" applyNumberFormat="1" applyFont="1" applyFill="1" applyBorder="1" applyAlignment="1">
      <alignment horizontal="right"/>
    </xf>
    <xf numFmtId="164" fontId="6" fillId="0" borderId="0" xfId="15" applyNumberFormat="1" applyFont="1" applyFill="1" applyBorder="1" applyAlignment="1">
      <alignment horizontal="right"/>
    </xf>
    <xf numFmtId="164" fontId="7" fillId="0" borderId="6" xfId="15" applyNumberFormat="1" applyFont="1" applyFill="1" applyBorder="1" applyAlignment="1">
      <alignment/>
    </xf>
    <xf numFmtId="43" fontId="7" fillId="0" borderId="6" xfId="15" applyFont="1" applyFill="1" applyBorder="1" applyAlignment="1">
      <alignment/>
    </xf>
    <xf numFmtId="0" fontId="6" fillId="0" borderId="0" xfId="0" applyFont="1" applyFill="1" applyAlignment="1">
      <alignment horizontal="left" indent="7"/>
    </xf>
    <xf numFmtId="0" fontId="6" fillId="0" borderId="3" xfId="0" applyFont="1" applyFill="1" applyBorder="1" applyAlignment="1">
      <alignment horizontal="left" indent="2"/>
    </xf>
    <xf numFmtId="43" fontId="7" fillId="0" borderId="1" xfId="15" applyFont="1" applyFill="1" applyBorder="1" applyAlignment="1">
      <alignment horizontal="left" indent="4"/>
    </xf>
    <xf numFmtId="43" fontId="7" fillId="0" borderId="6" xfId="15" applyFont="1" applyFill="1" applyBorder="1" applyAlignment="1">
      <alignment horizontal="left" indent="4"/>
    </xf>
    <xf numFmtId="164" fontId="6" fillId="0" borderId="0" xfId="15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3" xfId="15" applyNumberFormat="1" applyFont="1" applyFill="1" applyBorder="1" applyAlignment="1">
      <alignment horizontal="right"/>
    </xf>
    <xf numFmtId="164" fontId="7" fillId="0" borderId="0" xfId="15" applyNumberFormat="1" applyFont="1" applyFill="1" applyAlignment="1">
      <alignment horizontal="right"/>
    </xf>
    <xf numFmtId="43" fontId="7" fillId="0" borderId="0" xfId="15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164" fontId="12" fillId="0" borderId="0" xfId="15" applyNumberFormat="1" applyFont="1" applyBorder="1" applyAlignment="1">
      <alignment/>
    </xf>
    <xf numFmtId="164" fontId="12" fillId="0" borderId="0" xfId="15" applyNumberFormat="1" applyFont="1" applyAlignment="1">
      <alignment/>
    </xf>
    <xf numFmtId="164" fontId="12" fillId="0" borderId="5" xfId="15" applyNumberFormat="1" applyFont="1" applyBorder="1" applyAlignment="1">
      <alignment horizontal="right"/>
    </xf>
    <xf numFmtId="164" fontId="12" fillId="0" borderId="0" xfId="15" applyNumberFormat="1" applyFont="1" applyBorder="1" applyAlignment="1">
      <alignment horizontal="right"/>
    </xf>
    <xf numFmtId="164" fontId="13" fillId="0" borderId="4" xfId="15" applyNumberFormat="1" applyFont="1" applyBorder="1" applyAlignment="1">
      <alignment horizontal="right"/>
    </xf>
    <xf numFmtId="164" fontId="13" fillId="0" borderId="0" xfId="15" applyNumberFormat="1" applyFont="1" applyBorder="1" applyAlignment="1">
      <alignment/>
    </xf>
    <xf numFmtId="164" fontId="12" fillId="0" borderId="0" xfId="15" applyNumberFormat="1" applyFont="1" applyAlignment="1">
      <alignment horizontal="right"/>
    </xf>
    <xf numFmtId="164" fontId="12" fillId="0" borderId="3" xfId="15" applyNumberFormat="1" applyFont="1" applyBorder="1" applyAlignment="1">
      <alignment horizontal="right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164" fontId="14" fillId="0" borderId="0" xfId="15" applyNumberFormat="1" applyFont="1" applyBorder="1" applyAlignment="1">
      <alignment horizontal="right"/>
    </xf>
    <xf numFmtId="43" fontId="12" fillId="0" borderId="0" xfId="15" applyNumberFormat="1" applyFont="1" applyBorder="1" applyAlignment="1">
      <alignment horizontal="right"/>
    </xf>
    <xf numFmtId="43" fontId="13" fillId="0" borderId="0" xfId="15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3" fontId="16" fillId="0" borderId="0" xfId="15" applyFont="1" applyBorder="1" applyAlignment="1">
      <alignment horizontal="right"/>
    </xf>
    <xf numFmtId="164" fontId="16" fillId="0" borderId="0" xfId="15" applyNumberFormat="1" applyFont="1" applyBorder="1" applyAlignment="1">
      <alignment horizontal="right"/>
    </xf>
    <xf numFmtId="164" fontId="12" fillId="0" borderId="4" xfId="15" applyNumberFormat="1" applyFont="1" applyBorder="1" applyAlignment="1">
      <alignment horizontal="right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164" fontId="7" fillId="0" borderId="5" xfId="15" applyNumberFormat="1" applyFont="1" applyFill="1" applyBorder="1" applyAlignment="1">
      <alignment horizontal="right"/>
    </xf>
    <xf numFmtId="164" fontId="7" fillId="0" borderId="0" xfId="15" applyNumberFormat="1" applyFont="1" applyFill="1" applyBorder="1" applyAlignment="1">
      <alignment/>
    </xf>
    <xf numFmtId="168" fontId="7" fillId="0" borderId="0" xfId="15" applyNumberFormat="1" applyFont="1" applyFill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9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4" fontId="6" fillId="0" borderId="10" xfId="15" applyNumberFormat="1" applyFont="1" applyFill="1" applyBorder="1" applyAlignment="1">
      <alignment/>
    </xf>
    <xf numFmtId="0" fontId="12" fillId="0" borderId="0" xfId="0" applyFont="1" applyAlignment="1">
      <alignment/>
    </xf>
    <xf numFmtId="164" fontId="7" fillId="0" borderId="3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8" fontId="7" fillId="0" borderId="0" xfId="15" applyNumberFormat="1" applyFont="1" applyAlignment="1">
      <alignment/>
    </xf>
    <xf numFmtId="0" fontId="7" fillId="0" borderId="0" xfId="0" applyFon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9" sqref="B9"/>
    </sheetView>
  </sheetViews>
  <sheetFormatPr defaultColWidth="9.140625" defaultRowHeight="12.75"/>
  <cols>
    <col min="1" max="1" width="3.7109375" style="6" customWidth="1"/>
    <col min="2" max="2" width="36.28125" style="7" customWidth="1"/>
    <col min="3" max="3" width="14.421875" style="7" customWidth="1"/>
    <col min="4" max="6" width="14.421875" style="10" customWidth="1"/>
    <col min="7" max="7" width="9.140625" style="10" customWidth="1"/>
    <col min="8" max="16384" width="9.140625" style="7" customWidth="1"/>
  </cols>
  <sheetData>
    <row r="1" spans="1:6" ht="15.75">
      <c r="A1" s="22" t="s">
        <v>1</v>
      </c>
      <c r="B1" s="12"/>
      <c r="F1" s="77"/>
    </row>
    <row r="2" spans="1:2" ht="12.75">
      <c r="A2" s="13" t="s">
        <v>69</v>
      </c>
      <c r="B2" s="13"/>
    </row>
    <row r="4" spans="1:2" ht="14.25">
      <c r="A4" s="1" t="s">
        <v>30</v>
      </c>
      <c r="B4" s="3"/>
    </row>
    <row r="5" ht="14.25">
      <c r="A5" s="92" t="s">
        <v>107</v>
      </c>
    </row>
    <row r="7" spans="1:7" s="3" customFormat="1" ht="12.75">
      <c r="A7" s="2"/>
      <c r="C7" s="4" t="s">
        <v>36</v>
      </c>
      <c r="D7" s="5"/>
      <c r="E7" s="80" t="s">
        <v>70</v>
      </c>
      <c r="F7" s="5"/>
      <c r="G7" s="5"/>
    </row>
    <row r="8" spans="3:6" ht="12.75">
      <c r="C8" s="8" t="s">
        <v>3</v>
      </c>
      <c r="D8" s="9" t="s">
        <v>72</v>
      </c>
      <c r="E8" s="81" t="s">
        <v>3</v>
      </c>
      <c r="F8" s="9" t="s">
        <v>72</v>
      </c>
    </row>
    <row r="9" spans="3:6" ht="12.75">
      <c r="C9" s="8" t="s">
        <v>71</v>
      </c>
      <c r="D9" s="9" t="s">
        <v>71</v>
      </c>
      <c r="E9" s="81" t="s">
        <v>71</v>
      </c>
      <c r="F9" s="9" t="s">
        <v>71</v>
      </c>
    </row>
    <row r="10" spans="3:6" ht="12.75">
      <c r="C10" s="8" t="s">
        <v>4</v>
      </c>
      <c r="D10" s="9" t="s">
        <v>6</v>
      </c>
      <c r="E10" s="81" t="s">
        <v>73</v>
      </c>
      <c r="F10" s="9" t="s">
        <v>6</v>
      </c>
    </row>
    <row r="11" spans="3:6" ht="12.75">
      <c r="C11" s="8"/>
      <c r="D11" s="9" t="s">
        <v>4</v>
      </c>
      <c r="E11" s="81"/>
      <c r="F11" s="9" t="s">
        <v>74</v>
      </c>
    </row>
    <row r="12" spans="3:6" ht="12.75">
      <c r="C12" s="93" t="s">
        <v>108</v>
      </c>
      <c r="D12" s="14" t="s">
        <v>109</v>
      </c>
      <c r="E12" s="81" t="str">
        <f>C12</f>
        <v>30-9-2006</v>
      </c>
      <c r="F12" s="14" t="str">
        <f>D12</f>
        <v>30-9-2005</v>
      </c>
    </row>
    <row r="13" spans="3:6" ht="12.75">
      <c r="C13" s="78" t="s">
        <v>2</v>
      </c>
      <c r="D13" s="79" t="s">
        <v>2</v>
      </c>
      <c r="E13" s="82" t="s">
        <v>2</v>
      </c>
      <c r="F13" s="79" t="s">
        <v>2</v>
      </c>
    </row>
    <row r="14" spans="3:6" ht="12.75">
      <c r="C14" s="15"/>
      <c r="D14" s="15"/>
      <c r="E14" s="83"/>
      <c r="F14" s="15"/>
    </row>
    <row r="15" spans="1:6" ht="12.75">
      <c r="A15" s="6">
        <v>1</v>
      </c>
      <c r="B15" s="7" t="s">
        <v>31</v>
      </c>
      <c r="C15" s="17">
        <v>0</v>
      </c>
      <c r="D15" s="16">
        <v>0</v>
      </c>
      <c r="E15" s="110">
        <v>0</v>
      </c>
      <c r="F15" s="17">
        <v>0</v>
      </c>
    </row>
    <row r="16" spans="3:6" ht="12.75">
      <c r="C16" s="17"/>
      <c r="D16" s="16"/>
      <c r="E16" s="110"/>
      <c r="F16" s="17"/>
    </row>
    <row r="17" spans="1:7" ht="12.75">
      <c r="A17" s="6">
        <v>2</v>
      </c>
      <c r="B17" s="7" t="s">
        <v>120</v>
      </c>
      <c r="C17" s="17">
        <f>'NBC-IS'!C26</f>
        <v>50486.7</v>
      </c>
      <c r="D17" s="16">
        <v>-1379</v>
      </c>
      <c r="E17" s="110">
        <f>'NBC-IS'!G26</f>
        <v>47995.7</v>
      </c>
      <c r="F17" s="16">
        <v>-4071</v>
      </c>
      <c r="G17" s="17"/>
    </row>
    <row r="18" spans="3:7" ht="12.75">
      <c r="C18" s="17"/>
      <c r="D18" s="16"/>
      <c r="E18" s="110"/>
      <c r="F18" s="16"/>
      <c r="G18" s="17"/>
    </row>
    <row r="19" spans="1:7" ht="12.75">
      <c r="A19" s="6">
        <v>3</v>
      </c>
      <c r="B19" s="7" t="s">
        <v>121</v>
      </c>
      <c r="C19" s="17">
        <f>C17</f>
        <v>50486.7</v>
      </c>
      <c r="D19" s="16">
        <v>-1379</v>
      </c>
      <c r="E19" s="110">
        <f>E17</f>
        <v>47995.7</v>
      </c>
      <c r="F19" s="16">
        <v>-4071</v>
      </c>
      <c r="G19" s="17"/>
    </row>
    <row r="20" spans="2:7" ht="12.75">
      <c r="B20" s="7" t="s">
        <v>32</v>
      </c>
      <c r="C20" s="17"/>
      <c r="D20" s="16"/>
      <c r="E20" s="110"/>
      <c r="F20" s="16"/>
      <c r="G20" s="17"/>
    </row>
    <row r="21" spans="3:7" ht="12.75">
      <c r="C21" s="17"/>
      <c r="D21" s="16"/>
      <c r="E21" s="110"/>
      <c r="F21" s="16"/>
      <c r="G21" s="17"/>
    </row>
    <row r="22" spans="1:7" ht="12.75">
      <c r="A22" s="6">
        <v>4</v>
      </c>
      <c r="B22" s="7" t="s">
        <v>122</v>
      </c>
      <c r="C22" s="17">
        <f>'NBC-IS'!C30</f>
        <v>50486.7</v>
      </c>
      <c r="D22" s="16">
        <v>-1379</v>
      </c>
      <c r="E22" s="110">
        <f>'NBC-IS'!G30</f>
        <v>47995.7</v>
      </c>
      <c r="F22" s="16">
        <v>-4071</v>
      </c>
      <c r="G22" s="17"/>
    </row>
    <row r="23" spans="3:6" ht="12.75">
      <c r="C23" s="149"/>
      <c r="D23" s="159"/>
      <c r="E23" s="111"/>
      <c r="F23" s="18"/>
    </row>
    <row r="24" spans="1:6" ht="12.75">
      <c r="A24" s="6">
        <v>5</v>
      </c>
      <c r="B24" s="7" t="s">
        <v>123</v>
      </c>
      <c r="C24" s="19">
        <f>C22/'NBC-BS'!C35*100</f>
        <v>76.3515516302704</v>
      </c>
      <c r="D24" s="18">
        <v>-2.08</v>
      </c>
      <c r="E24" s="111">
        <f>E22/'NBC-BS'!C35*100</f>
        <v>72.58438690944286</v>
      </c>
      <c r="F24" s="18">
        <v>-6.16</v>
      </c>
    </row>
    <row r="25" spans="3:6" ht="12.75">
      <c r="C25" s="19"/>
      <c r="D25" s="18"/>
      <c r="E25" s="111"/>
      <c r="F25" s="19"/>
    </row>
    <row r="26" spans="1:6" ht="12.75">
      <c r="A26" s="6">
        <v>6</v>
      </c>
      <c r="B26" s="7" t="s">
        <v>33</v>
      </c>
      <c r="C26" s="19">
        <v>0</v>
      </c>
      <c r="D26" s="18">
        <v>0</v>
      </c>
      <c r="E26" s="111">
        <f>C26</f>
        <v>0</v>
      </c>
      <c r="F26" s="19">
        <v>0</v>
      </c>
    </row>
    <row r="27" spans="3:5" ht="12.75">
      <c r="C27" s="10"/>
      <c r="E27" s="117"/>
    </row>
    <row r="28" spans="1:7" s="3" customFormat="1" ht="12.75">
      <c r="A28" s="2"/>
      <c r="C28" s="112" t="s">
        <v>15</v>
      </c>
      <c r="D28" s="5"/>
      <c r="E28" s="85" t="s">
        <v>15</v>
      </c>
      <c r="F28" s="5"/>
      <c r="G28" s="5"/>
    </row>
    <row r="29" spans="3:6" ht="12.75">
      <c r="C29" s="113" t="s">
        <v>76</v>
      </c>
      <c r="D29" s="84"/>
      <c r="E29" s="86" t="s">
        <v>75</v>
      </c>
      <c r="F29" s="84"/>
    </row>
    <row r="30" spans="1:6" ht="12.75">
      <c r="A30" s="6">
        <v>7</v>
      </c>
      <c r="B30" s="7" t="s">
        <v>125</v>
      </c>
      <c r="C30" s="114">
        <f>'NBC-BS'!C43/100</f>
        <v>-1.7084462524953117</v>
      </c>
      <c r="D30" s="19"/>
      <c r="E30" s="115">
        <f>'NBC-BS'!E43/100</f>
        <v>-2.4342901215897403</v>
      </c>
      <c r="F30" s="19"/>
    </row>
    <row r="31" spans="3:5" ht="12.75">
      <c r="C31" s="25"/>
      <c r="E31" s="87"/>
    </row>
    <row r="32" ht="12.75">
      <c r="C32" s="25"/>
    </row>
    <row r="33" ht="12.75">
      <c r="C33" s="25"/>
    </row>
    <row r="34" spans="1:3" ht="14.25">
      <c r="A34" s="1" t="s">
        <v>34</v>
      </c>
      <c r="C34" s="25"/>
    </row>
    <row r="35" ht="12.75">
      <c r="C35" s="25"/>
    </row>
    <row r="36" spans="3:6" ht="12.75">
      <c r="C36" s="88" t="s">
        <v>36</v>
      </c>
      <c r="D36" s="5"/>
      <c r="E36" s="80" t="s">
        <v>70</v>
      </c>
      <c r="F36" s="5"/>
    </row>
    <row r="37" spans="3:6" ht="12.75">
      <c r="C37" s="89" t="str">
        <f aca="true" t="shared" si="0" ref="C37:F39">C8</f>
        <v>Current</v>
      </c>
      <c r="D37" s="9" t="str">
        <f t="shared" si="0"/>
        <v>Preceding</v>
      </c>
      <c r="E37" s="81" t="str">
        <f t="shared" si="0"/>
        <v>Current</v>
      </c>
      <c r="F37" s="9" t="str">
        <f t="shared" si="0"/>
        <v>Preceding</v>
      </c>
    </row>
    <row r="38" spans="3:6" ht="12.75">
      <c r="C38" s="89" t="str">
        <f t="shared" si="0"/>
        <v>Year</v>
      </c>
      <c r="D38" s="9" t="str">
        <f t="shared" si="0"/>
        <v>Year</v>
      </c>
      <c r="E38" s="81" t="str">
        <f t="shared" si="0"/>
        <v>Year</v>
      </c>
      <c r="F38" s="9" t="str">
        <f t="shared" si="0"/>
        <v>Year</v>
      </c>
    </row>
    <row r="39" spans="3:6" ht="12.75">
      <c r="C39" s="89" t="str">
        <f t="shared" si="0"/>
        <v>Quarter</v>
      </c>
      <c r="D39" s="9" t="str">
        <f t="shared" si="0"/>
        <v>Corresponding</v>
      </c>
      <c r="E39" s="81" t="str">
        <f t="shared" si="0"/>
        <v>to Date</v>
      </c>
      <c r="F39" s="9" t="str">
        <f t="shared" si="0"/>
        <v>Corresponding</v>
      </c>
    </row>
    <row r="40" spans="3:6" ht="12.75">
      <c r="C40" s="28"/>
      <c r="D40" s="9" t="str">
        <f>D11</f>
        <v>Quarter</v>
      </c>
      <c r="E40" s="81"/>
      <c r="F40" s="9" t="str">
        <f>F11</f>
        <v>Period</v>
      </c>
    </row>
    <row r="41" spans="3:6" ht="12.75">
      <c r="C41" s="28" t="str">
        <f>C12</f>
        <v>30-9-2006</v>
      </c>
      <c r="D41" s="14" t="str">
        <f>D12</f>
        <v>30-9-2005</v>
      </c>
      <c r="E41" s="81" t="str">
        <f>C41</f>
        <v>30-9-2006</v>
      </c>
      <c r="F41" s="14" t="str">
        <f>D41</f>
        <v>30-9-2005</v>
      </c>
    </row>
    <row r="42" spans="3:6" ht="12.75">
      <c r="C42" s="78" t="s">
        <v>2</v>
      </c>
      <c r="D42" s="79" t="s">
        <v>2</v>
      </c>
      <c r="E42" s="82" t="s">
        <v>2</v>
      </c>
      <c r="F42" s="79" t="s">
        <v>2</v>
      </c>
    </row>
    <row r="43" spans="3:5" ht="12.75">
      <c r="C43" s="117"/>
      <c r="E43" s="87"/>
    </row>
    <row r="44" spans="1:6" ht="12.75">
      <c r="A44" s="6">
        <v>1</v>
      </c>
      <c r="B44" s="7" t="s">
        <v>39</v>
      </c>
      <c r="C44" s="90">
        <v>-167</v>
      </c>
      <c r="D44" s="20">
        <v>-153</v>
      </c>
      <c r="E44" s="121">
        <f>'NBC-IS'!G18</f>
        <v>-206.3</v>
      </c>
      <c r="F44" s="20">
        <v>-393</v>
      </c>
    </row>
    <row r="45" spans="3:6" ht="12.75">
      <c r="C45" s="90"/>
      <c r="D45" s="20"/>
      <c r="E45" s="121"/>
      <c r="F45" s="20"/>
    </row>
    <row r="46" spans="1:6" ht="12.75">
      <c r="A46" s="6">
        <v>2</v>
      </c>
      <c r="B46" s="7" t="s">
        <v>130</v>
      </c>
      <c r="C46" s="148">
        <v>52390</v>
      </c>
      <c r="D46" s="16">
        <v>0</v>
      </c>
      <c r="E46" s="110">
        <f>C46</f>
        <v>52390</v>
      </c>
      <c r="F46" s="16">
        <v>0</v>
      </c>
    </row>
    <row r="47" spans="3:6" ht="12.75">
      <c r="C47" s="120"/>
      <c r="D47" s="18"/>
      <c r="E47" s="111"/>
      <c r="F47" s="18"/>
    </row>
    <row r="48" spans="1:6" ht="12.75">
      <c r="A48" s="6">
        <v>3</v>
      </c>
      <c r="B48" s="7" t="s">
        <v>35</v>
      </c>
      <c r="C48" s="148">
        <f>'NBC-IS'!C23</f>
        <v>-1736</v>
      </c>
      <c r="D48" s="16">
        <v>-1226</v>
      </c>
      <c r="E48" s="110">
        <f>'NBC-IS'!G23</f>
        <v>-4188</v>
      </c>
      <c r="F48" s="16">
        <f>-1226-1226-1226</f>
        <v>-3678</v>
      </c>
    </row>
    <row r="49" spans="3:5" ht="12.75">
      <c r="C49" s="25"/>
      <c r="E49" s="87"/>
    </row>
    <row r="50" spans="3:6" ht="12.75">
      <c r="C50" s="90"/>
      <c r="D50" s="21"/>
      <c r="E50" s="21"/>
      <c r="F50" s="21"/>
    </row>
    <row r="51" spans="3:6" ht="12.75">
      <c r="C51" s="25"/>
      <c r="D51" s="21"/>
      <c r="F51" s="21"/>
    </row>
    <row r="52" spans="3:6" ht="12.75">
      <c r="C52" s="91"/>
      <c r="D52" s="20"/>
      <c r="E52" s="20"/>
      <c r="F52" s="20"/>
    </row>
    <row r="53" ht="12.75">
      <c r="C53" s="91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</sheetData>
  <printOptions/>
  <pageMargins left="0.18" right="0" top="0.7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G16" sqref="G16"/>
    </sheetView>
  </sheetViews>
  <sheetFormatPr defaultColWidth="9.140625" defaultRowHeight="12.75"/>
  <cols>
    <col min="1" max="1" width="26.7109375" style="58" customWidth="1"/>
    <col min="2" max="2" width="2.7109375" style="57" customWidth="1"/>
    <col min="3" max="3" width="13.7109375" style="35" customWidth="1"/>
    <col min="4" max="4" width="2.7109375" style="35" customWidth="1"/>
    <col min="5" max="5" width="13.7109375" style="36" customWidth="1"/>
    <col min="6" max="6" width="2.7109375" style="35" customWidth="1"/>
    <col min="7" max="7" width="13.7109375" style="36" customWidth="1"/>
    <col min="8" max="8" width="2.7109375" style="35" customWidth="1"/>
    <col min="9" max="9" width="13.7109375" style="36" customWidth="1"/>
    <col min="10" max="10" width="3.421875" style="36" customWidth="1"/>
    <col min="11" max="16384" width="9.140625" style="7" customWidth="1"/>
  </cols>
  <sheetData>
    <row r="1" spans="1:9" ht="15.75">
      <c r="A1" s="22" t="s">
        <v>1</v>
      </c>
      <c r="B1" s="34"/>
      <c r="I1" s="77"/>
    </row>
    <row r="2" spans="1:2" ht="12.75">
      <c r="A2" s="13" t="s">
        <v>69</v>
      </c>
      <c r="B2" s="34"/>
    </row>
    <row r="3" spans="1:14" ht="12.75">
      <c r="A3" s="13"/>
      <c r="B3" s="34"/>
      <c r="N3" s="160"/>
    </row>
    <row r="4" spans="1:14" ht="14.25">
      <c r="A4" s="24" t="s">
        <v>13</v>
      </c>
      <c r="B4" s="37"/>
      <c r="N4" s="71"/>
    </row>
    <row r="5" spans="1:2" ht="14.25">
      <c r="A5" s="94" t="s">
        <v>111</v>
      </c>
      <c r="B5" s="38"/>
    </row>
    <row r="6" spans="1:2" ht="12.75">
      <c r="A6" s="27"/>
      <c r="B6" s="38"/>
    </row>
    <row r="7" spans="1:2" ht="12.75">
      <c r="A7" s="27"/>
      <c r="B7" s="38"/>
    </row>
    <row r="8" spans="1:8" ht="12.75">
      <c r="A8" s="39"/>
      <c r="B8" s="37"/>
      <c r="D8" s="30" t="s">
        <v>36</v>
      </c>
      <c r="H8" s="30" t="s">
        <v>70</v>
      </c>
    </row>
    <row r="9" spans="1:9" ht="12.75">
      <c r="A9" s="39"/>
      <c r="B9" s="37"/>
      <c r="C9" s="30" t="s">
        <v>3</v>
      </c>
      <c r="D9" s="30"/>
      <c r="E9" s="30" t="s">
        <v>6</v>
      </c>
      <c r="F9" s="30"/>
      <c r="G9" s="40" t="s">
        <v>131</v>
      </c>
      <c r="H9" s="30"/>
      <c r="I9" s="40" t="str">
        <f>G9</f>
        <v>9 Months</v>
      </c>
    </row>
    <row r="10" spans="1:9" ht="12.75">
      <c r="A10" s="39"/>
      <c r="B10" s="37"/>
      <c r="C10" s="30" t="s">
        <v>4</v>
      </c>
      <c r="D10" s="30"/>
      <c r="E10" s="30" t="s">
        <v>4</v>
      </c>
      <c r="F10" s="30"/>
      <c r="G10" s="40" t="s">
        <v>77</v>
      </c>
      <c r="H10" s="30"/>
      <c r="I10" s="40" t="s">
        <v>77</v>
      </c>
    </row>
    <row r="11" spans="1:10" ht="12.75">
      <c r="A11" s="39"/>
      <c r="B11" s="37"/>
      <c r="C11" s="30" t="s">
        <v>5</v>
      </c>
      <c r="D11" s="41"/>
      <c r="E11" s="30" t="s">
        <v>5</v>
      </c>
      <c r="F11" s="41"/>
      <c r="G11" s="30" t="s">
        <v>7</v>
      </c>
      <c r="H11" s="41"/>
      <c r="I11" s="30" t="s">
        <v>78</v>
      </c>
      <c r="J11" s="42"/>
    </row>
    <row r="12" spans="1:10" ht="12.75">
      <c r="A12" s="39"/>
      <c r="B12" s="37"/>
      <c r="C12" s="43" t="s">
        <v>108</v>
      </c>
      <c r="D12" s="44"/>
      <c r="E12" s="45" t="s">
        <v>109</v>
      </c>
      <c r="F12" s="41"/>
      <c r="G12" s="41" t="str">
        <f>C12</f>
        <v>30-9-2006</v>
      </c>
      <c r="H12" s="41"/>
      <c r="I12" s="46" t="str">
        <f>E12</f>
        <v>30-9-2005</v>
      </c>
      <c r="J12" s="42"/>
    </row>
    <row r="13" spans="1:9" ht="12.75">
      <c r="A13" s="47"/>
      <c r="B13" s="37"/>
      <c r="C13" s="29" t="s">
        <v>2</v>
      </c>
      <c r="D13" s="29"/>
      <c r="E13" s="29" t="s">
        <v>2</v>
      </c>
      <c r="F13" s="29"/>
      <c r="G13" s="29" t="s">
        <v>2</v>
      </c>
      <c r="H13" s="29"/>
      <c r="I13" s="29" t="s">
        <v>2</v>
      </c>
    </row>
    <row r="14" spans="1:7" ht="12.75">
      <c r="A14" s="47"/>
      <c r="B14" s="37"/>
      <c r="C14" s="107"/>
      <c r="G14" s="119"/>
    </row>
    <row r="15" spans="1:7" ht="12.75">
      <c r="A15" s="47"/>
      <c r="B15" s="37"/>
      <c r="C15" s="107"/>
      <c r="E15" s="35"/>
      <c r="G15" s="119"/>
    </row>
    <row r="16" spans="1:10" ht="12.75">
      <c r="A16" s="48" t="s">
        <v>8</v>
      </c>
      <c r="B16" s="37"/>
      <c r="C16" s="107">
        <v>52390</v>
      </c>
      <c r="D16" s="107"/>
      <c r="E16" s="35">
        <v>0</v>
      </c>
      <c r="F16" s="107"/>
      <c r="G16" s="107">
        <f>C16</f>
        <v>52390</v>
      </c>
      <c r="I16" s="35">
        <v>0</v>
      </c>
      <c r="J16" s="35"/>
    </row>
    <row r="17" spans="1:10" ht="12.75">
      <c r="A17" s="48"/>
      <c r="B17" s="49"/>
      <c r="C17" s="107"/>
      <c r="D17" s="107"/>
      <c r="E17" s="35"/>
      <c r="F17" s="107"/>
      <c r="G17" s="107"/>
      <c r="I17" s="35"/>
      <c r="J17" s="35"/>
    </row>
    <row r="18" spans="1:10" ht="12.75">
      <c r="A18" s="48" t="s">
        <v>9</v>
      </c>
      <c r="B18" s="49"/>
      <c r="C18" s="107">
        <f>-C59</f>
        <v>-167.3</v>
      </c>
      <c r="D18" s="107"/>
      <c r="E18" s="35">
        <v>-153</v>
      </c>
      <c r="F18" s="107"/>
      <c r="G18" s="107">
        <f>C18-39</f>
        <v>-206.3</v>
      </c>
      <c r="I18" s="35">
        <v>-393</v>
      </c>
      <c r="J18" s="35"/>
    </row>
    <row r="19" spans="1:10" ht="12.75">
      <c r="A19" s="48"/>
      <c r="B19" s="49"/>
      <c r="C19" s="118"/>
      <c r="D19" s="107"/>
      <c r="E19" s="50"/>
      <c r="F19" s="107"/>
      <c r="G19" s="118"/>
      <c r="I19" s="50"/>
      <c r="J19" s="35"/>
    </row>
    <row r="20" spans="1:10" ht="12.75">
      <c r="A20" s="48"/>
      <c r="B20" s="49"/>
      <c r="C20" s="107"/>
      <c r="D20" s="107"/>
      <c r="E20" s="35"/>
      <c r="F20" s="107"/>
      <c r="G20" s="107"/>
      <c r="I20" s="35"/>
      <c r="J20" s="35"/>
    </row>
    <row r="21" spans="1:10" ht="12.75">
      <c r="A21" s="48" t="s">
        <v>117</v>
      </c>
      <c r="B21" s="49"/>
      <c r="C21" s="107">
        <f>SUM(C16:C20)</f>
        <v>52222.7</v>
      </c>
      <c r="D21" s="107"/>
      <c r="E21" s="35">
        <f>SUM(E16:E20)</f>
        <v>-153</v>
      </c>
      <c r="F21" s="107"/>
      <c r="G21" s="107">
        <f>SUM(G16:G20)</f>
        <v>52183.7</v>
      </c>
      <c r="I21" s="35">
        <f>SUM(I16:I20)</f>
        <v>-393</v>
      </c>
      <c r="J21" s="35"/>
    </row>
    <row r="22" spans="1:10" ht="12.75">
      <c r="A22" s="48"/>
      <c r="B22" s="49"/>
      <c r="C22" s="107"/>
      <c r="D22" s="107"/>
      <c r="E22" s="35"/>
      <c r="F22" s="107"/>
      <c r="G22" s="107"/>
      <c r="I22" s="35"/>
      <c r="J22" s="35"/>
    </row>
    <row r="23" spans="1:10" ht="12.75">
      <c r="A23" s="48" t="s">
        <v>53</v>
      </c>
      <c r="B23" s="49"/>
      <c r="C23" s="107">
        <v>-1736</v>
      </c>
      <c r="D23" s="107"/>
      <c r="E23" s="35">
        <v>-1226</v>
      </c>
      <c r="F23" s="107"/>
      <c r="G23" s="107">
        <f>-2452+C23</f>
        <v>-4188</v>
      </c>
      <c r="I23" s="35">
        <v>-3678</v>
      </c>
      <c r="J23" s="35"/>
    </row>
    <row r="24" spans="1:10" ht="12.75">
      <c r="A24" s="48"/>
      <c r="B24" s="49"/>
      <c r="C24" s="118"/>
      <c r="D24" s="107"/>
      <c r="E24" s="50"/>
      <c r="F24" s="107"/>
      <c r="G24" s="118"/>
      <c r="I24" s="50"/>
      <c r="J24" s="35"/>
    </row>
    <row r="25" spans="1:10" ht="12.75">
      <c r="A25" s="48"/>
      <c r="B25" s="49"/>
      <c r="C25" s="107"/>
      <c r="D25" s="107"/>
      <c r="E25" s="35"/>
      <c r="F25" s="107"/>
      <c r="G25" s="107"/>
      <c r="I25" s="35"/>
      <c r="J25" s="35"/>
    </row>
    <row r="26" spans="1:10" ht="12.75">
      <c r="A26" s="48" t="s">
        <v>119</v>
      </c>
      <c r="B26" s="49"/>
      <c r="C26" s="107">
        <f>SUM(C21:C25)</f>
        <v>50486.7</v>
      </c>
      <c r="D26" s="107"/>
      <c r="E26" s="35">
        <f>SUM(E21:E25)</f>
        <v>-1379</v>
      </c>
      <c r="F26" s="107"/>
      <c r="G26" s="107">
        <f>SUM(G21:G25)</f>
        <v>47995.7</v>
      </c>
      <c r="I26" s="35">
        <f>SUM(I21:I25)</f>
        <v>-4071</v>
      </c>
      <c r="J26" s="35"/>
    </row>
    <row r="27" spans="1:10" ht="12.75">
      <c r="A27" s="48"/>
      <c r="B27" s="49"/>
      <c r="C27" s="107"/>
      <c r="D27" s="107"/>
      <c r="E27" s="35"/>
      <c r="F27" s="107"/>
      <c r="G27" s="107"/>
      <c r="I27" s="35"/>
      <c r="J27" s="35"/>
    </row>
    <row r="28" spans="1:10" ht="12.75">
      <c r="A28" s="48" t="s">
        <v>10</v>
      </c>
      <c r="B28" s="49"/>
      <c r="C28" s="107">
        <v>0</v>
      </c>
      <c r="D28" s="107"/>
      <c r="E28" s="35">
        <v>0</v>
      </c>
      <c r="F28" s="107"/>
      <c r="G28" s="107">
        <v>0</v>
      </c>
      <c r="I28" s="35">
        <v>0</v>
      </c>
      <c r="J28" s="35"/>
    </row>
    <row r="29" spans="1:10" ht="12.75">
      <c r="A29" s="48"/>
      <c r="B29" s="49"/>
      <c r="C29" s="107"/>
      <c r="D29" s="107"/>
      <c r="E29" s="35"/>
      <c r="F29" s="107"/>
      <c r="G29" s="107"/>
      <c r="I29" s="35"/>
      <c r="J29" s="35"/>
    </row>
    <row r="30" spans="1:10" s="3" customFormat="1" ht="26.25" thickBot="1">
      <c r="A30" s="51" t="s">
        <v>118</v>
      </c>
      <c r="B30" s="49"/>
      <c r="C30" s="108">
        <f>SUM(C26:C29)</f>
        <v>50486.7</v>
      </c>
      <c r="D30" s="109"/>
      <c r="E30" s="52">
        <f>SUM(E26:E29)</f>
        <v>-1379</v>
      </c>
      <c r="F30" s="109"/>
      <c r="G30" s="108">
        <f>SUM(G26:G29)</f>
        <v>47995.7</v>
      </c>
      <c r="H30" s="53"/>
      <c r="I30" s="52">
        <f>SUM(I26:I29)</f>
        <v>-4071</v>
      </c>
      <c r="J30" s="53"/>
    </row>
    <row r="31" spans="1:10" ht="13.5" thickTop="1">
      <c r="A31" s="48"/>
      <c r="B31" s="49"/>
      <c r="C31" s="107"/>
      <c r="D31" s="107"/>
      <c r="E31" s="35"/>
      <c r="F31" s="107"/>
      <c r="G31" s="107"/>
      <c r="I31" s="35"/>
      <c r="J31" s="35"/>
    </row>
    <row r="32" spans="1:10" ht="12.75">
      <c r="A32" s="48"/>
      <c r="B32" s="49"/>
      <c r="C32" s="107"/>
      <c r="D32" s="107"/>
      <c r="E32" s="107"/>
      <c r="F32" s="107"/>
      <c r="G32" s="107"/>
      <c r="I32" s="35"/>
      <c r="J32" s="35"/>
    </row>
    <row r="33" spans="1:10" ht="12.75">
      <c r="A33" s="48" t="s">
        <v>124</v>
      </c>
      <c r="B33" s="49"/>
      <c r="C33" s="107"/>
      <c r="D33" s="107"/>
      <c r="E33" s="107"/>
      <c r="F33" s="107"/>
      <c r="G33" s="107"/>
      <c r="I33" s="35"/>
      <c r="J33" s="35"/>
    </row>
    <row r="34" spans="1:10" ht="12.75">
      <c r="A34" s="48" t="s">
        <v>11</v>
      </c>
      <c r="B34" s="49"/>
      <c r="C34" s="55">
        <f>C30/'NBC-BS'!C35*100</f>
        <v>76.3515516302704</v>
      </c>
      <c r="D34" s="55"/>
      <c r="E34" s="54">
        <v>-2.08</v>
      </c>
      <c r="F34" s="55"/>
      <c r="G34" s="55">
        <f>G30/'NBC-BS'!C35*100</f>
        <v>72.58438690944286</v>
      </c>
      <c r="H34" s="54"/>
      <c r="I34" s="54">
        <f>I30/'NBC-BS'!E35*100</f>
        <v>-6.156614844836973</v>
      </c>
      <c r="J34" s="35"/>
    </row>
    <row r="35" spans="1:10" ht="12.75">
      <c r="A35" s="48"/>
      <c r="B35" s="49"/>
      <c r="C35" s="55"/>
      <c r="D35" s="55"/>
      <c r="E35" s="54"/>
      <c r="F35" s="55"/>
      <c r="G35" s="55"/>
      <c r="H35" s="54"/>
      <c r="I35" s="54"/>
      <c r="J35" s="35"/>
    </row>
    <row r="36" spans="1:10" ht="12.75">
      <c r="A36" s="48" t="s">
        <v>12</v>
      </c>
      <c r="B36" s="49"/>
      <c r="C36" s="55">
        <f>C34</f>
        <v>76.3515516302704</v>
      </c>
      <c r="D36" s="55"/>
      <c r="E36" s="55">
        <f>E34</f>
        <v>-2.08</v>
      </c>
      <c r="F36" s="55"/>
      <c r="G36" s="55">
        <f>G34</f>
        <v>72.58438690944286</v>
      </c>
      <c r="H36" s="55"/>
      <c r="I36" s="55">
        <f>I34</f>
        <v>-6.156614844836973</v>
      </c>
      <c r="J36" s="56"/>
    </row>
    <row r="37" spans="1:10" ht="12.75">
      <c r="A37" s="48"/>
      <c r="B37" s="49"/>
      <c r="C37" s="55"/>
      <c r="D37" s="55"/>
      <c r="E37" s="55"/>
      <c r="F37" s="55"/>
      <c r="G37" s="55"/>
      <c r="H37" s="55"/>
      <c r="I37" s="55"/>
      <c r="J37" s="56"/>
    </row>
    <row r="38" spans="1:10" ht="12.75">
      <c r="A38" s="48"/>
      <c r="B38" s="49"/>
      <c r="C38" s="55"/>
      <c r="D38" s="55"/>
      <c r="E38" s="55"/>
      <c r="F38" s="55"/>
      <c r="G38" s="55"/>
      <c r="H38" s="55"/>
      <c r="I38" s="55"/>
      <c r="J38" s="56"/>
    </row>
    <row r="39" spans="1:10" ht="12.75">
      <c r="A39" s="48"/>
      <c r="B39" s="49"/>
      <c r="C39" s="55"/>
      <c r="D39" s="55"/>
      <c r="E39" s="55"/>
      <c r="F39" s="55"/>
      <c r="G39" s="55"/>
      <c r="H39" s="55"/>
      <c r="I39" s="55"/>
      <c r="J39" s="56"/>
    </row>
    <row r="40" spans="1:10" ht="12.75">
      <c r="A40" s="48"/>
      <c r="B40" s="49"/>
      <c r="C40" s="54"/>
      <c r="D40" s="54"/>
      <c r="E40" s="54"/>
      <c r="F40" s="54"/>
      <c r="G40" s="54"/>
      <c r="H40" s="54"/>
      <c r="I40" s="54"/>
      <c r="J40" s="35"/>
    </row>
    <row r="41" spans="1:10" ht="12.75">
      <c r="A41" s="48"/>
      <c r="B41" s="49"/>
      <c r="E41" s="35"/>
      <c r="G41" s="35"/>
      <c r="I41" s="35"/>
      <c r="J41" s="35"/>
    </row>
    <row r="42" spans="1:10" ht="12.75">
      <c r="A42" s="26"/>
      <c r="B42" s="49"/>
      <c r="E42" s="35"/>
      <c r="G42" s="35"/>
      <c r="I42" s="35"/>
      <c r="J42" s="35"/>
    </row>
    <row r="43" spans="1:10" ht="12.75">
      <c r="A43" s="26"/>
      <c r="B43" s="49"/>
      <c r="E43" s="35"/>
      <c r="G43" s="35"/>
      <c r="I43" s="35"/>
      <c r="J43" s="35"/>
    </row>
    <row r="44" spans="1:10" ht="12.75">
      <c r="A44" s="26"/>
      <c r="B44" s="49"/>
      <c r="E44" s="35"/>
      <c r="G44" s="35"/>
      <c r="I44" s="35"/>
      <c r="J44" s="35"/>
    </row>
    <row r="45" spans="1:10" ht="12.75" hidden="1">
      <c r="A45" s="130" t="s">
        <v>54</v>
      </c>
      <c r="B45" s="131"/>
      <c r="C45" s="125" t="s">
        <v>3</v>
      </c>
      <c r="D45" s="125"/>
      <c r="E45" s="125" t="s">
        <v>94</v>
      </c>
      <c r="F45" s="125"/>
      <c r="G45" s="125" t="s">
        <v>95</v>
      </c>
      <c r="H45" s="53"/>
      <c r="I45" s="53"/>
      <c r="J45" s="35"/>
    </row>
    <row r="46" spans="1:10" s="25" customFormat="1" ht="12.75" hidden="1">
      <c r="A46" s="132"/>
      <c r="B46" s="131"/>
      <c r="C46" s="125" t="s">
        <v>4</v>
      </c>
      <c r="D46" s="125"/>
      <c r="E46" s="125" t="s">
        <v>4</v>
      </c>
      <c r="F46" s="125"/>
      <c r="G46" s="125" t="s">
        <v>4</v>
      </c>
      <c r="H46" s="35"/>
      <c r="I46" s="35"/>
      <c r="J46" s="35"/>
    </row>
    <row r="47" spans="1:10" s="25" customFormat="1" ht="15" hidden="1">
      <c r="A47" s="133" t="s">
        <v>81</v>
      </c>
      <c r="B47" s="134"/>
      <c r="C47" s="135" t="s">
        <v>2</v>
      </c>
      <c r="D47" s="135"/>
      <c r="E47" s="135" t="s">
        <v>2</v>
      </c>
      <c r="F47" s="135"/>
      <c r="G47" s="135" t="s">
        <v>2</v>
      </c>
      <c r="H47" s="35"/>
      <c r="I47" s="35"/>
      <c r="J47" s="35"/>
    </row>
    <row r="48" spans="1:10" s="25" customFormat="1" ht="12.75" hidden="1">
      <c r="A48" s="132"/>
      <c r="B48" s="131"/>
      <c r="C48" s="136"/>
      <c r="D48" s="137"/>
      <c r="E48" s="137"/>
      <c r="F48" s="125"/>
      <c r="G48" s="125"/>
      <c r="H48" s="35"/>
      <c r="I48" s="35"/>
      <c r="J48" s="35"/>
    </row>
    <row r="49" spans="1:10" s="25" customFormat="1" ht="12.75" hidden="1">
      <c r="A49" s="144" t="s">
        <v>82</v>
      </c>
      <c r="B49" s="145"/>
      <c r="C49" s="146">
        <v>23</v>
      </c>
      <c r="D49" s="132"/>
      <c r="E49" s="146">
        <v>46</v>
      </c>
      <c r="F49" s="125"/>
      <c r="G49" s="125">
        <f aca="true" t="shared" si="0" ref="G49:G58">C49+E49</f>
        <v>69</v>
      </c>
      <c r="H49" s="35"/>
      <c r="I49" s="125"/>
      <c r="J49" s="35"/>
    </row>
    <row r="50" spans="1:11" s="25" customFormat="1" ht="12.75" hidden="1">
      <c r="A50" s="132" t="s">
        <v>89</v>
      </c>
      <c r="B50" s="138"/>
      <c r="C50" s="125">
        <f>3.9+1.2+6.4+6.4+5</f>
        <v>22.9</v>
      </c>
      <c r="D50" s="132"/>
      <c r="E50" s="125">
        <v>22.9</v>
      </c>
      <c r="F50" s="125"/>
      <c r="G50" s="125">
        <f t="shared" si="0"/>
        <v>45.8</v>
      </c>
      <c r="H50" s="35"/>
      <c r="I50" s="125"/>
      <c r="K50" s="106"/>
    </row>
    <row r="51" spans="1:11" s="25" customFormat="1" ht="12.75" hidden="1">
      <c r="A51" s="132" t="s">
        <v>93</v>
      </c>
      <c r="B51" s="138"/>
      <c r="C51" s="125">
        <f>3.9</f>
        <v>3.9</v>
      </c>
      <c r="D51" s="132"/>
      <c r="E51" s="125">
        <v>3.9</v>
      </c>
      <c r="F51" s="125"/>
      <c r="G51" s="125">
        <f t="shared" si="0"/>
        <v>7.8</v>
      </c>
      <c r="H51" s="35"/>
      <c r="I51" s="125"/>
      <c r="J51" s="57"/>
      <c r="K51" s="106"/>
    </row>
    <row r="52" spans="1:11" s="25" customFormat="1" ht="12.75" hidden="1">
      <c r="A52" s="139" t="s">
        <v>83</v>
      </c>
      <c r="B52" s="139"/>
      <c r="C52" s="125">
        <f>2500*3*1.12/1000</f>
        <v>8.4</v>
      </c>
      <c r="D52" s="125"/>
      <c r="E52" s="125">
        <v>16.4</v>
      </c>
      <c r="F52" s="125"/>
      <c r="G52" s="125">
        <f t="shared" si="0"/>
        <v>24.799999999999997</v>
      </c>
      <c r="H52" s="53"/>
      <c r="I52" s="125"/>
      <c r="J52" s="57"/>
      <c r="K52" s="106"/>
    </row>
    <row r="53" spans="1:11" s="25" customFormat="1" ht="12.75" hidden="1">
      <c r="A53" s="139" t="s">
        <v>90</v>
      </c>
      <c r="B53" s="139"/>
      <c r="C53" s="125">
        <v>3</v>
      </c>
      <c r="D53" s="125"/>
      <c r="E53" s="125">
        <v>3</v>
      </c>
      <c r="F53" s="125"/>
      <c r="G53" s="125">
        <f t="shared" si="0"/>
        <v>6</v>
      </c>
      <c r="H53" s="53"/>
      <c r="I53" s="125"/>
      <c r="J53" s="57"/>
      <c r="K53" s="106"/>
    </row>
    <row r="54" spans="1:11" s="25" customFormat="1" ht="12.75" hidden="1">
      <c r="A54" s="139" t="s">
        <v>91</v>
      </c>
      <c r="B54" s="139"/>
      <c r="C54" s="125">
        <f>5.5+4.3</f>
        <v>9.8</v>
      </c>
      <c r="D54" s="125"/>
      <c r="E54" s="125">
        <v>9.8</v>
      </c>
      <c r="F54" s="125"/>
      <c r="G54" s="125">
        <f t="shared" si="0"/>
        <v>19.6</v>
      </c>
      <c r="H54" s="53"/>
      <c r="I54" s="125"/>
      <c r="J54" s="57"/>
      <c r="K54" s="106"/>
    </row>
    <row r="55" spans="1:10" s="25" customFormat="1" ht="12.75" hidden="1">
      <c r="A55" s="139" t="s">
        <v>92</v>
      </c>
      <c r="B55" s="139"/>
      <c r="C55" s="125">
        <f>1.3</f>
        <v>1.3</v>
      </c>
      <c r="D55" s="125"/>
      <c r="E55" s="125">
        <v>1.3</v>
      </c>
      <c r="F55" s="125"/>
      <c r="G55" s="125">
        <f t="shared" si="0"/>
        <v>2.6</v>
      </c>
      <c r="H55" s="53"/>
      <c r="I55" s="125"/>
      <c r="J55" s="53"/>
    </row>
    <row r="56" spans="1:10" s="25" customFormat="1" ht="12.75" hidden="1">
      <c r="A56" s="139" t="s">
        <v>98</v>
      </c>
      <c r="B56" s="139"/>
      <c r="C56" s="125">
        <v>80</v>
      </c>
      <c r="D56" s="125"/>
      <c r="E56" s="125">
        <v>180</v>
      </c>
      <c r="F56" s="125"/>
      <c r="G56" s="125">
        <f t="shared" si="0"/>
        <v>260</v>
      </c>
      <c r="H56" s="53"/>
      <c r="I56" s="125"/>
      <c r="J56" s="53"/>
    </row>
    <row r="57" spans="1:10" ht="12.75" hidden="1">
      <c r="A57" s="140" t="s">
        <v>84</v>
      </c>
      <c r="B57" s="139"/>
      <c r="C57" s="125">
        <f>20/2</f>
        <v>10</v>
      </c>
      <c r="D57" s="125"/>
      <c r="E57" s="125">
        <v>15</v>
      </c>
      <c r="F57" s="125"/>
      <c r="G57" s="125">
        <f t="shared" si="0"/>
        <v>25</v>
      </c>
      <c r="I57" s="125"/>
      <c r="J57" s="35"/>
    </row>
    <row r="58" spans="1:10" ht="12.75" hidden="1">
      <c r="A58" s="140" t="s">
        <v>85</v>
      </c>
      <c r="B58" s="139"/>
      <c r="C58" s="125">
        <f>10/2</f>
        <v>5</v>
      </c>
      <c r="D58" s="141"/>
      <c r="E58" s="125">
        <v>8</v>
      </c>
      <c r="F58" s="142"/>
      <c r="G58" s="125">
        <f t="shared" si="0"/>
        <v>13</v>
      </c>
      <c r="H58" s="59"/>
      <c r="I58" s="125"/>
      <c r="J58" s="59"/>
    </row>
    <row r="59" spans="1:10" ht="13.5" hidden="1" thickBot="1">
      <c r="A59" s="140"/>
      <c r="B59" s="139"/>
      <c r="C59" s="143">
        <f>SUM(C49:C58)</f>
        <v>167.3</v>
      </c>
      <c r="D59" s="125"/>
      <c r="E59" s="143">
        <v>306.3</v>
      </c>
      <c r="F59" s="125"/>
      <c r="G59" s="143">
        <f>SUM(G49:G58)</f>
        <v>473.59999999999997</v>
      </c>
      <c r="I59" s="125"/>
      <c r="J59" s="35"/>
    </row>
    <row r="60" spans="3:10" ht="12.75">
      <c r="C60" s="106"/>
      <c r="E60" s="35"/>
      <c r="G60" s="35"/>
      <c r="I60" s="35"/>
      <c r="J60" s="35"/>
    </row>
    <row r="61" spans="3:10" ht="12.75">
      <c r="C61" s="106"/>
      <c r="E61" s="35"/>
      <c r="G61" s="35"/>
      <c r="I61" s="35"/>
      <c r="J61" s="35"/>
    </row>
    <row r="62" ht="12.75">
      <c r="C62" s="106"/>
    </row>
    <row r="63" ht="12.75">
      <c r="C63" s="106"/>
    </row>
    <row r="64" ht="12.75">
      <c r="C64" s="106"/>
    </row>
    <row r="65" ht="12.75">
      <c r="C65" s="106"/>
    </row>
  </sheetData>
  <printOptions/>
  <pageMargins left="0.58" right="0" top="0.75" bottom="0.5" header="0.75" footer="0.5"/>
  <pageSetup horizontalDpi="600" verticalDpi="600" orientation="portrait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5" sqref="M15"/>
    </sheetView>
  </sheetViews>
  <sheetFormatPr defaultColWidth="9.140625" defaultRowHeight="12.75"/>
  <cols>
    <col min="1" max="1" width="3.57421875" style="58" customWidth="1"/>
    <col min="2" max="2" width="39.57421875" style="57" customWidth="1"/>
    <col min="3" max="3" width="15.28125" style="35" customWidth="1"/>
    <col min="4" max="4" width="3.7109375" style="35" customWidth="1"/>
    <col min="5" max="5" width="15.28125" style="36" customWidth="1"/>
    <col min="6" max="6" width="3.421875" style="36" customWidth="1"/>
    <col min="7" max="7" width="9.7109375" style="31" customWidth="1"/>
    <col min="8" max="8" width="9.28125" style="31" bestFit="1" customWidth="1"/>
    <col min="9" max="9" width="10.28125" style="122" hidden="1" customWidth="1"/>
    <col min="10" max="10" width="9.28125" style="122" hidden="1" customWidth="1"/>
    <col min="11" max="11" width="10.28125" style="123" hidden="1" customWidth="1"/>
    <col min="12" max="12" width="9.140625" style="7" hidden="1" customWidth="1"/>
    <col min="13" max="16384" width="9.140625" style="7" customWidth="1"/>
  </cols>
  <sheetData>
    <row r="1" spans="1:5" ht="15.75">
      <c r="A1" s="22" t="s">
        <v>1</v>
      </c>
      <c r="B1" s="34"/>
      <c r="E1" s="77"/>
    </row>
    <row r="2" spans="1:2" ht="12.75">
      <c r="A2" s="13" t="s">
        <v>69</v>
      </c>
      <c r="B2" s="37"/>
    </row>
    <row r="3" spans="1:2" ht="12.75">
      <c r="A3" s="13"/>
      <c r="B3" s="37"/>
    </row>
    <row r="4" spans="1:2" ht="14.25">
      <c r="A4" s="24" t="s">
        <v>14</v>
      </c>
      <c r="B4" s="37"/>
    </row>
    <row r="5" spans="1:2" ht="15" customHeight="1">
      <c r="A5" s="64" t="s">
        <v>110</v>
      </c>
      <c r="B5" s="37"/>
    </row>
    <row r="6" spans="1:2" ht="12.75">
      <c r="A6" s="26"/>
      <c r="B6" s="37"/>
    </row>
    <row r="7" spans="1:5" ht="12.75">
      <c r="A7" s="39"/>
      <c r="B7" s="37"/>
      <c r="C7" s="30" t="s">
        <v>15</v>
      </c>
      <c r="D7" s="30"/>
      <c r="E7" s="30" t="s">
        <v>15</v>
      </c>
    </row>
    <row r="8" spans="1:11" ht="12.75">
      <c r="A8" s="39"/>
      <c r="B8" s="37"/>
      <c r="C8" s="41" t="s">
        <v>108</v>
      </c>
      <c r="D8" s="41"/>
      <c r="E8" s="41" t="s">
        <v>67</v>
      </c>
      <c r="I8" s="125" t="s">
        <v>96</v>
      </c>
      <c r="J8" s="125" t="s">
        <v>97</v>
      </c>
      <c r="K8" s="128" t="s">
        <v>86</v>
      </c>
    </row>
    <row r="9" spans="1:11" ht="12.75">
      <c r="A9" s="39"/>
      <c r="B9" s="37"/>
      <c r="C9" s="29" t="s">
        <v>40</v>
      </c>
      <c r="D9" s="60"/>
      <c r="E9" s="29" t="s">
        <v>116</v>
      </c>
      <c r="I9" s="125" t="s">
        <v>40</v>
      </c>
      <c r="J9" s="125"/>
      <c r="K9" s="125" t="s">
        <v>40</v>
      </c>
    </row>
    <row r="10" spans="1:11" ht="12.75">
      <c r="A10" s="47"/>
      <c r="B10" s="37"/>
      <c r="C10" s="102" t="s">
        <v>2</v>
      </c>
      <c r="D10" s="29"/>
      <c r="E10" s="102" t="s">
        <v>2</v>
      </c>
      <c r="F10" s="42"/>
      <c r="I10" s="129" t="s">
        <v>2</v>
      </c>
      <c r="J10" s="125"/>
      <c r="K10" s="129" t="s">
        <v>2</v>
      </c>
    </row>
    <row r="11" spans="1:6" ht="13.5" customHeight="1">
      <c r="A11" s="47"/>
      <c r="B11" s="37"/>
      <c r="C11" s="29"/>
      <c r="D11" s="29"/>
      <c r="E11" s="29"/>
      <c r="F11" s="42"/>
    </row>
    <row r="12" spans="1:2" ht="12.75">
      <c r="A12" s="61" t="s">
        <v>41</v>
      </c>
      <c r="B12" s="5"/>
    </row>
    <row r="13" spans="1:11" ht="12.75">
      <c r="A13" s="11"/>
      <c r="B13" s="61" t="s">
        <v>16</v>
      </c>
      <c r="C13" s="107">
        <f>1031-'NBC-IS'!C49</f>
        <v>1008</v>
      </c>
      <c r="E13" s="35">
        <v>1077</v>
      </c>
      <c r="I13" s="122">
        <v>1054</v>
      </c>
      <c r="J13" s="122">
        <f>-'NBC-IS'!C49</f>
        <v>-23</v>
      </c>
      <c r="K13" s="123">
        <f>I13+J13</f>
        <v>1031</v>
      </c>
    </row>
    <row r="14" spans="1:11" ht="12.75">
      <c r="A14" s="11"/>
      <c r="B14" s="61" t="s">
        <v>99</v>
      </c>
      <c r="C14" s="107">
        <v>0</v>
      </c>
      <c r="D14" s="74" t="s">
        <v>64</v>
      </c>
      <c r="E14" s="35">
        <v>0</v>
      </c>
      <c r="F14" s="75" t="s">
        <v>64</v>
      </c>
      <c r="I14" s="122">
        <v>0</v>
      </c>
      <c r="K14" s="123">
        <f>I14+J14</f>
        <v>0</v>
      </c>
    </row>
    <row r="15" spans="1:11" ht="12.75">
      <c r="A15" s="11"/>
      <c r="B15" s="10" t="s">
        <v>100</v>
      </c>
      <c r="C15" s="107">
        <v>18</v>
      </c>
      <c r="E15" s="35">
        <v>18</v>
      </c>
      <c r="I15" s="122">
        <v>17</v>
      </c>
      <c r="J15" s="122">
        <v>0</v>
      </c>
      <c r="K15" s="123">
        <f>I15+J15</f>
        <v>17</v>
      </c>
    </row>
    <row r="16" spans="1:11" ht="12.75">
      <c r="A16" s="11"/>
      <c r="B16" s="10" t="s">
        <v>42</v>
      </c>
      <c r="C16" s="107">
        <v>0</v>
      </c>
      <c r="E16" s="35">
        <v>0</v>
      </c>
      <c r="I16" s="122">
        <v>513</v>
      </c>
      <c r="J16" s="122">
        <v>0</v>
      </c>
      <c r="K16" s="123">
        <f>I16+J16</f>
        <v>513</v>
      </c>
    </row>
    <row r="17" spans="1:11" ht="12.75">
      <c r="A17" s="11"/>
      <c r="B17" s="10" t="s">
        <v>101</v>
      </c>
      <c r="C17" s="107">
        <v>77</v>
      </c>
      <c r="E17" s="35">
        <v>77</v>
      </c>
      <c r="I17" s="122">
        <v>78</v>
      </c>
      <c r="J17" s="122">
        <v>0</v>
      </c>
      <c r="K17" s="123">
        <f>I17+J17</f>
        <v>78</v>
      </c>
    </row>
    <row r="18" spans="1:5" ht="9.75" customHeight="1">
      <c r="A18" s="11"/>
      <c r="B18" s="10"/>
      <c r="C18" s="107"/>
      <c r="E18" s="35"/>
    </row>
    <row r="19" spans="1:11" ht="12.75">
      <c r="A19" s="11"/>
      <c r="B19" s="5"/>
      <c r="C19" s="147">
        <f>SUM(C13:C18)</f>
        <v>1103</v>
      </c>
      <c r="E19" s="62">
        <f>SUM(E13:E18)</f>
        <v>1172</v>
      </c>
      <c r="I19" s="124">
        <v>1662</v>
      </c>
      <c r="K19" s="124">
        <f>SUM(K13:K18)</f>
        <v>1639</v>
      </c>
    </row>
    <row r="20" spans="1:5" ht="12.75">
      <c r="A20" s="11"/>
      <c r="B20" s="5"/>
      <c r="C20" s="107"/>
      <c r="E20" s="35"/>
    </row>
    <row r="21" spans="1:5" ht="12.75">
      <c r="A21" s="61" t="s">
        <v>43</v>
      </c>
      <c r="B21" s="5"/>
      <c r="C21" s="107"/>
      <c r="E21" s="35"/>
    </row>
    <row r="22" spans="1:11" ht="12.75">
      <c r="A22" s="11"/>
      <c r="B22" s="10" t="s">
        <v>102</v>
      </c>
      <c r="C22" s="107">
        <f>65324-30000</f>
        <v>35324</v>
      </c>
      <c r="E22" s="35">
        <v>65324</v>
      </c>
      <c r="I22" s="122">
        <v>65324</v>
      </c>
      <c r="K22" s="123">
        <f>I22+J22</f>
        <v>65324</v>
      </c>
    </row>
    <row r="23" spans="1:12" ht="12.75">
      <c r="A23" s="11"/>
      <c r="B23" s="10" t="s">
        <v>103</v>
      </c>
      <c r="C23" s="107">
        <f>98240-22390+1613</f>
        <v>77463</v>
      </c>
      <c r="E23" s="35">
        <v>95528</v>
      </c>
      <c r="I23" s="122">
        <v>96770</v>
      </c>
      <c r="J23" s="122">
        <f>-(J38-J13)</f>
        <v>-50509.7</v>
      </c>
      <c r="K23" s="123">
        <f>I23+J23</f>
        <v>46260.3</v>
      </c>
      <c r="L23" s="156" t="s">
        <v>106</v>
      </c>
    </row>
    <row r="24" spans="1:11" ht="12.75">
      <c r="A24" s="11"/>
      <c r="B24" s="10" t="s">
        <v>104</v>
      </c>
      <c r="C24" s="107">
        <v>1249</v>
      </c>
      <c r="E24" s="35">
        <v>1249</v>
      </c>
      <c r="I24" s="122">
        <v>1249</v>
      </c>
      <c r="K24" s="123">
        <f>I24+J24</f>
        <v>1249</v>
      </c>
    </row>
    <row r="25" spans="1:11" ht="12.75">
      <c r="A25" s="11"/>
      <c r="B25" s="10" t="s">
        <v>105</v>
      </c>
      <c r="C25" s="107">
        <v>36</v>
      </c>
      <c r="E25" s="35">
        <v>36</v>
      </c>
      <c r="I25" s="122">
        <v>36</v>
      </c>
      <c r="K25" s="123">
        <f>I25+J25</f>
        <v>36</v>
      </c>
    </row>
    <row r="26" spans="1:5" ht="9.75" customHeight="1">
      <c r="A26" s="11"/>
      <c r="B26" s="10"/>
      <c r="C26" s="107"/>
      <c r="E26" s="35"/>
    </row>
    <row r="27" spans="1:11" ht="12.75">
      <c r="A27" s="11"/>
      <c r="B27" s="5"/>
      <c r="C27" s="147">
        <f>SUM(C22:C26)</f>
        <v>114072</v>
      </c>
      <c r="E27" s="62">
        <f>SUM(E22:E26)</f>
        <v>162137</v>
      </c>
      <c r="I27" s="124">
        <v>163379</v>
      </c>
      <c r="K27" s="124">
        <f>SUM(K22:K26)</f>
        <v>112869.3</v>
      </c>
    </row>
    <row r="28" spans="1:5" ht="12.75">
      <c r="A28" s="11"/>
      <c r="B28" s="5"/>
      <c r="C28" s="107"/>
      <c r="E28" s="35"/>
    </row>
    <row r="29" spans="1:11" ht="12.75">
      <c r="A29" s="61" t="s">
        <v>44</v>
      </c>
      <c r="B29" s="5"/>
      <c r="C29" s="107">
        <f>+C19-C27</f>
        <v>-112969</v>
      </c>
      <c r="E29" s="35">
        <f>+E19-E27</f>
        <v>-160965</v>
      </c>
      <c r="I29" s="125">
        <v>-161717</v>
      </c>
      <c r="K29" s="125">
        <f>+K19-K27</f>
        <v>-111230.3</v>
      </c>
    </row>
    <row r="30" spans="1:5" ht="12.75">
      <c r="A30" s="61"/>
      <c r="B30" s="5"/>
      <c r="C30" s="107"/>
      <c r="E30" s="35"/>
    </row>
    <row r="31" spans="1:11" ht="24.75" customHeight="1" thickBot="1">
      <c r="A31" s="11" t="s">
        <v>45</v>
      </c>
      <c r="B31" s="5"/>
      <c r="C31" s="108">
        <f>+C14+C29</f>
        <v>-112969</v>
      </c>
      <c r="D31" s="53"/>
      <c r="E31" s="52">
        <f>+E14+E29</f>
        <v>-160965</v>
      </c>
      <c r="I31" s="126">
        <v>-161717</v>
      </c>
      <c r="K31" s="126">
        <f>+K14+K29</f>
        <v>-111230.3</v>
      </c>
    </row>
    <row r="32" spans="1:5" ht="13.5" thickTop="1">
      <c r="A32" s="11"/>
      <c r="B32" s="5"/>
      <c r="C32" s="107"/>
      <c r="E32" s="35"/>
    </row>
    <row r="33" spans="1:5" ht="12.75">
      <c r="A33" s="11"/>
      <c r="B33" s="5"/>
      <c r="C33" s="107"/>
      <c r="E33" s="35"/>
    </row>
    <row r="34" spans="1:5" ht="12.75">
      <c r="A34" s="61" t="s">
        <v>47</v>
      </c>
      <c r="B34" s="5"/>
      <c r="C34" s="107"/>
      <c r="E34" s="35"/>
    </row>
    <row r="35" spans="1:11" ht="22.5" customHeight="1">
      <c r="A35" s="10"/>
      <c r="B35" s="10" t="s">
        <v>0</v>
      </c>
      <c r="C35" s="107">
        <v>66124</v>
      </c>
      <c r="E35" s="35">
        <v>66124</v>
      </c>
      <c r="I35" s="122">
        <v>66124</v>
      </c>
      <c r="K35" s="123">
        <f>I35+J35</f>
        <v>66124</v>
      </c>
    </row>
    <row r="36" spans="1:11" ht="12.75">
      <c r="A36" s="10"/>
      <c r="B36" s="10" t="s">
        <v>58</v>
      </c>
      <c r="C36" s="107">
        <v>197643</v>
      </c>
      <c r="E36" s="35">
        <v>197643</v>
      </c>
      <c r="I36" s="122">
        <v>197643</v>
      </c>
      <c r="K36" s="123">
        <f>I36+J36</f>
        <v>197643</v>
      </c>
    </row>
    <row r="37" spans="1:11" ht="12.75">
      <c r="A37" s="10"/>
      <c r="B37" s="10" t="s">
        <v>59</v>
      </c>
      <c r="C37" s="107">
        <v>1315</v>
      </c>
      <c r="E37" s="35">
        <v>1315</v>
      </c>
      <c r="I37" s="122">
        <v>1315</v>
      </c>
      <c r="K37" s="123">
        <f>I37+J37</f>
        <v>1315</v>
      </c>
    </row>
    <row r="38" spans="1:11" ht="12.75">
      <c r="A38" s="10"/>
      <c r="B38" s="10" t="s">
        <v>60</v>
      </c>
      <c r="C38" s="107">
        <f>'NBC-SE'!H22</f>
        <v>-378051.3</v>
      </c>
      <c r="E38" s="35">
        <v>-426047</v>
      </c>
      <c r="I38" s="122">
        <v>-426799</v>
      </c>
      <c r="J38" s="122">
        <f>'NBC-IS'!C26</f>
        <v>50486.7</v>
      </c>
      <c r="K38" s="123">
        <f>I38+J38</f>
        <v>-376312.3</v>
      </c>
    </row>
    <row r="39" spans="1:5" ht="12.75">
      <c r="A39" s="11"/>
      <c r="B39" s="5"/>
      <c r="C39" s="107"/>
      <c r="E39" s="35"/>
    </row>
    <row r="40" spans="1:11" s="3" customFormat="1" ht="24.75" customHeight="1" thickBot="1">
      <c r="A40" s="11" t="s">
        <v>46</v>
      </c>
      <c r="B40" s="5"/>
      <c r="C40" s="108">
        <f>SUM(C35:C39)</f>
        <v>-112969.29999999999</v>
      </c>
      <c r="D40" s="53"/>
      <c r="E40" s="52">
        <f>SUM(E35:E39)</f>
        <v>-160965</v>
      </c>
      <c r="F40" s="63"/>
      <c r="G40" s="116"/>
      <c r="I40" s="126">
        <v>-161717</v>
      </c>
      <c r="J40" s="127"/>
      <c r="K40" s="126">
        <f>SUM(K35:K39)</f>
        <v>-111230.29999999999</v>
      </c>
    </row>
    <row r="41" spans="1:5" ht="13.5" thickTop="1">
      <c r="A41" s="11"/>
      <c r="B41" s="5"/>
      <c r="C41" s="107"/>
      <c r="E41" s="35"/>
    </row>
    <row r="42" spans="1:5" ht="12.75">
      <c r="A42" s="11"/>
      <c r="B42" s="5"/>
      <c r="C42" s="107"/>
      <c r="E42" s="35"/>
    </row>
    <row r="43" spans="1:5" ht="12.75">
      <c r="A43" s="11" t="s">
        <v>48</v>
      </c>
      <c r="B43" s="5"/>
      <c r="C43" s="107">
        <f>C40/C35*100</f>
        <v>-170.84462524953116</v>
      </c>
      <c r="E43" s="35">
        <f>E40/E35*100</f>
        <v>-243.42901215897405</v>
      </c>
    </row>
    <row r="44" spans="1:2" ht="12.75">
      <c r="A44" s="11"/>
      <c r="B44" s="5"/>
    </row>
    <row r="45" spans="1:2" ht="12.75">
      <c r="A45" s="11"/>
      <c r="B45" s="5"/>
    </row>
    <row r="46" spans="1:2" ht="12.75">
      <c r="A46" s="61" t="s">
        <v>65</v>
      </c>
      <c r="B46" s="10"/>
    </row>
    <row r="47" spans="1:2" ht="15.75">
      <c r="A47" s="76" t="s">
        <v>64</v>
      </c>
      <c r="B47" s="10" t="s">
        <v>66</v>
      </c>
    </row>
    <row r="48" spans="1:2" ht="12.75">
      <c r="A48" s="11"/>
      <c r="B48" s="5"/>
    </row>
    <row r="49" spans="1:2" ht="12.75">
      <c r="A49" s="11"/>
      <c r="B49" s="5"/>
    </row>
    <row r="50" spans="1:2" ht="12.75">
      <c r="A50" s="11"/>
      <c r="B50" s="5"/>
    </row>
    <row r="51" spans="1:10" ht="12.75">
      <c r="A51" s="26"/>
      <c r="B51" s="49"/>
      <c r="E51" s="35"/>
      <c r="F51" s="35"/>
      <c r="G51" s="35"/>
      <c r="H51" s="35"/>
      <c r="I51" s="125"/>
      <c r="J51" s="125"/>
    </row>
  </sheetData>
  <printOptions/>
  <pageMargins left="0.75" right="0" top="0.7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21" sqref="D21"/>
    </sheetView>
  </sheetViews>
  <sheetFormatPr defaultColWidth="9.140625" defaultRowHeight="12.75"/>
  <cols>
    <col min="1" max="1" width="20.28125" style="7" customWidth="1"/>
    <col min="2" max="2" width="12.7109375" style="7" customWidth="1"/>
    <col min="3" max="3" width="2.28125" style="25" customWidth="1"/>
    <col min="4" max="4" width="12.7109375" style="7" customWidth="1"/>
    <col min="5" max="5" width="2.28125" style="25" customWidth="1"/>
    <col min="6" max="6" width="12.7109375" style="7" customWidth="1"/>
    <col min="7" max="7" width="2.28125" style="25" customWidth="1"/>
    <col min="8" max="8" width="12.7109375" style="7" customWidth="1"/>
    <col min="9" max="9" width="2.28125" style="25" customWidth="1"/>
    <col min="10" max="10" width="12.7109375" style="7" customWidth="1"/>
    <col min="11" max="16384" width="9.140625" style="7" customWidth="1"/>
  </cols>
  <sheetData>
    <row r="1" spans="1:10" ht="15.75">
      <c r="A1" s="22" t="s">
        <v>1</v>
      </c>
      <c r="J1" s="77"/>
    </row>
    <row r="2" ht="12.75">
      <c r="A2" s="13" t="s">
        <v>69</v>
      </c>
    </row>
    <row r="3" ht="12.75">
      <c r="A3" s="13"/>
    </row>
    <row r="4" ht="14.25">
      <c r="A4" s="24" t="s">
        <v>17</v>
      </c>
    </row>
    <row r="5" ht="14.25">
      <c r="A5" s="94" t="str">
        <f>'NBC-IS'!A5</f>
        <v>for the financial quarter 30 September 2006</v>
      </c>
    </row>
    <row r="8" spans="2:10" ht="12.75">
      <c r="B8" s="8" t="s">
        <v>18</v>
      </c>
      <c r="C8" s="28"/>
      <c r="D8" s="8" t="s">
        <v>18</v>
      </c>
      <c r="E8" s="28"/>
      <c r="F8" s="8" t="s">
        <v>21</v>
      </c>
      <c r="G8" s="28"/>
      <c r="H8" s="8" t="s">
        <v>23</v>
      </c>
      <c r="I8" s="28"/>
      <c r="J8" s="101"/>
    </row>
    <row r="9" spans="2:10" ht="12.75">
      <c r="B9" s="8" t="s">
        <v>19</v>
      </c>
      <c r="C9" s="28"/>
      <c r="D9" s="8" t="s">
        <v>20</v>
      </c>
      <c r="E9" s="28"/>
      <c r="F9" s="8" t="s">
        <v>22</v>
      </c>
      <c r="G9" s="28"/>
      <c r="H9" s="8" t="s">
        <v>24</v>
      </c>
      <c r="I9" s="28"/>
      <c r="J9" s="96" t="s">
        <v>25</v>
      </c>
    </row>
    <row r="10" spans="2:10" ht="12.75">
      <c r="B10" s="102" t="s">
        <v>2</v>
      </c>
      <c r="C10" s="29"/>
      <c r="D10" s="102" t="s">
        <v>2</v>
      </c>
      <c r="E10" s="29"/>
      <c r="F10" s="102" t="s">
        <v>2</v>
      </c>
      <c r="G10" s="29"/>
      <c r="H10" s="102" t="s">
        <v>2</v>
      </c>
      <c r="I10" s="29"/>
      <c r="J10" s="103" t="s">
        <v>2</v>
      </c>
    </row>
    <row r="11" ht="12.75">
      <c r="J11" s="97"/>
    </row>
    <row r="12" spans="1:10" ht="12.75">
      <c r="A12" s="3" t="s">
        <v>112</v>
      </c>
      <c r="J12" s="97"/>
    </row>
    <row r="13" ht="12.75">
      <c r="J13" s="97"/>
    </row>
    <row r="14" ht="12.75">
      <c r="J14" s="97"/>
    </row>
    <row r="15" spans="1:10" ht="12.75">
      <c r="A15" s="7" t="s">
        <v>80</v>
      </c>
      <c r="B15" s="17">
        <v>66124</v>
      </c>
      <c r="C15" s="148"/>
      <c r="D15" s="17">
        <f>'NBC-BS'!E36</f>
        <v>197643</v>
      </c>
      <c r="E15" s="148"/>
      <c r="F15" s="17">
        <f>'NBC-BS'!E37</f>
        <v>1315</v>
      </c>
      <c r="G15" s="148"/>
      <c r="H15" s="17">
        <f>'NBC-BS'!E38</f>
        <v>-426047</v>
      </c>
      <c r="I15" s="148"/>
      <c r="J15" s="150">
        <f>SUM(B15:H15)</f>
        <v>-160965</v>
      </c>
    </row>
    <row r="16" spans="2:10" ht="12.75">
      <c r="B16" s="17"/>
      <c r="C16" s="148"/>
      <c r="D16" s="17"/>
      <c r="E16" s="148"/>
      <c r="F16" s="17"/>
      <c r="G16" s="148"/>
      <c r="H16" s="17"/>
      <c r="I16" s="148"/>
      <c r="J16" s="150"/>
    </row>
    <row r="17" spans="2:10" ht="12.75">
      <c r="B17" s="17"/>
      <c r="C17" s="148"/>
      <c r="D17" s="17"/>
      <c r="E17" s="148"/>
      <c r="F17" s="17"/>
      <c r="G17" s="148"/>
      <c r="H17" s="17"/>
      <c r="I17" s="148"/>
      <c r="J17" s="150"/>
    </row>
    <row r="18" spans="1:10" ht="12.75">
      <c r="A18" s="7" t="s">
        <v>38</v>
      </c>
      <c r="B18" s="17">
        <v>0</v>
      </c>
      <c r="C18" s="148"/>
      <c r="D18" s="17">
        <v>0</v>
      </c>
      <c r="E18" s="148"/>
      <c r="F18" s="17">
        <v>0</v>
      </c>
      <c r="G18" s="148"/>
      <c r="H18" s="17">
        <f>'NBC-KFI'!E22</f>
        <v>47995.7</v>
      </c>
      <c r="I18" s="148"/>
      <c r="J18" s="150">
        <f>SUM(B18:H18)</f>
        <v>47995.7</v>
      </c>
    </row>
    <row r="19" spans="2:10" ht="12.75">
      <c r="B19" s="17"/>
      <c r="C19" s="148"/>
      <c r="D19" s="17"/>
      <c r="E19" s="148"/>
      <c r="F19" s="17"/>
      <c r="G19" s="148"/>
      <c r="H19" s="17"/>
      <c r="I19" s="148"/>
      <c r="J19" s="150"/>
    </row>
    <row r="20" spans="2:10" ht="12.75">
      <c r="B20" s="17"/>
      <c r="C20" s="148"/>
      <c r="D20" s="17"/>
      <c r="E20" s="148"/>
      <c r="F20" s="17"/>
      <c r="G20" s="148"/>
      <c r="H20" s="17"/>
      <c r="I20" s="148"/>
      <c r="J20" s="151"/>
    </row>
    <row r="21" spans="1:10" ht="12.75">
      <c r="A21" s="7" t="s">
        <v>61</v>
      </c>
      <c r="B21" s="152"/>
      <c r="C21" s="148"/>
      <c r="D21" s="152"/>
      <c r="E21" s="148"/>
      <c r="F21" s="152"/>
      <c r="G21" s="148"/>
      <c r="H21" s="152"/>
      <c r="I21" s="148"/>
      <c r="J21" s="153"/>
    </row>
    <row r="22" spans="1:10" ht="13.5" thickBot="1">
      <c r="A22" s="95" t="s">
        <v>115</v>
      </c>
      <c r="B22" s="154">
        <f>SUM(B15:B21)</f>
        <v>66124</v>
      </c>
      <c r="C22" s="148"/>
      <c r="D22" s="154">
        <f aca="true" t="shared" si="0" ref="D22:J22">SUM(D15:D21)</f>
        <v>197643</v>
      </c>
      <c r="E22" s="148"/>
      <c r="F22" s="154">
        <f t="shared" si="0"/>
        <v>1315</v>
      </c>
      <c r="G22" s="148"/>
      <c r="H22" s="154">
        <f t="shared" si="0"/>
        <v>-378051.3</v>
      </c>
      <c r="I22" s="148"/>
      <c r="J22" s="155">
        <f t="shared" si="0"/>
        <v>-112969.3</v>
      </c>
    </row>
    <row r="23" spans="2:10" ht="13.5" thickTop="1">
      <c r="B23" s="16"/>
      <c r="C23" s="31"/>
      <c r="D23" s="16"/>
      <c r="E23" s="31"/>
      <c r="F23" s="16"/>
      <c r="G23" s="31"/>
      <c r="H23" s="16"/>
      <c r="I23" s="31"/>
      <c r="J23" s="98"/>
    </row>
    <row r="24" spans="2:10" ht="12.75">
      <c r="B24" s="16"/>
      <c r="C24" s="31"/>
      <c r="D24" s="16"/>
      <c r="E24" s="31"/>
      <c r="F24" s="16"/>
      <c r="G24" s="31"/>
      <c r="H24" s="16"/>
      <c r="I24" s="31"/>
      <c r="J24" s="98"/>
    </row>
    <row r="25" spans="1:10" ht="12.75">
      <c r="A25" s="3" t="s">
        <v>113</v>
      </c>
      <c r="B25" s="16"/>
      <c r="C25" s="31"/>
      <c r="D25" s="16"/>
      <c r="E25" s="31"/>
      <c r="F25" s="16"/>
      <c r="G25" s="31"/>
      <c r="H25" s="16"/>
      <c r="I25" s="31"/>
      <c r="J25" s="98"/>
    </row>
    <row r="26" spans="1:10" ht="12.75">
      <c r="A26" s="3"/>
      <c r="B26" s="16"/>
      <c r="C26" s="31"/>
      <c r="D26" s="16"/>
      <c r="E26" s="31"/>
      <c r="F26" s="16"/>
      <c r="G26" s="31"/>
      <c r="H26" s="16"/>
      <c r="I26" s="31"/>
      <c r="J26" s="98"/>
    </row>
    <row r="27" spans="2:10" ht="12.75">
      <c r="B27" s="16"/>
      <c r="C27" s="31"/>
      <c r="D27" s="16"/>
      <c r="E27" s="31"/>
      <c r="F27" s="16"/>
      <c r="G27" s="31"/>
      <c r="H27" s="16"/>
      <c r="I27" s="31"/>
      <c r="J27" s="98"/>
    </row>
    <row r="28" spans="1:10" ht="12.75">
      <c r="A28" s="7" t="s">
        <v>79</v>
      </c>
      <c r="B28" s="16">
        <v>66124</v>
      </c>
      <c r="C28" s="31"/>
      <c r="D28" s="16">
        <v>197643</v>
      </c>
      <c r="E28" s="31"/>
      <c r="F28" s="16">
        <v>1315</v>
      </c>
      <c r="G28" s="31"/>
      <c r="H28" s="16">
        <v>-420081</v>
      </c>
      <c r="I28" s="31"/>
      <c r="J28" s="98">
        <f>SUM(B28:H28)</f>
        <v>-154999</v>
      </c>
    </row>
    <row r="29" spans="2:10" ht="12.75">
      <c r="B29" s="16"/>
      <c r="C29" s="31"/>
      <c r="D29" s="16"/>
      <c r="E29" s="31"/>
      <c r="F29" s="16"/>
      <c r="G29" s="31"/>
      <c r="H29" s="16"/>
      <c r="I29" s="31"/>
      <c r="J29" s="98"/>
    </row>
    <row r="30" spans="2:10" ht="12.75">
      <c r="B30" s="16"/>
      <c r="C30" s="31"/>
      <c r="D30" s="16"/>
      <c r="E30" s="31"/>
      <c r="F30" s="16"/>
      <c r="G30" s="31"/>
      <c r="H30" s="16"/>
      <c r="I30" s="31"/>
      <c r="J30" s="98"/>
    </row>
    <row r="31" spans="1:10" ht="12.75">
      <c r="A31" s="7" t="s">
        <v>38</v>
      </c>
      <c r="B31" s="16">
        <v>0</v>
      </c>
      <c r="C31" s="31"/>
      <c r="D31" s="16">
        <v>0</v>
      </c>
      <c r="E31" s="31"/>
      <c r="F31" s="16">
        <v>0</v>
      </c>
      <c r="G31" s="31"/>
      <c r="H31" s="16">
        <f>-4071</f>
        <v>-4071</v>
      </c>
      <c r="I31" s="31"/>
      <c r="J31" s="98">
        <f>SUM(B31:H31)</f>
        <v>-4071</v>
      </c>
    </row>
    <row r="32" spans="2:10" ht="12.75">
      <c r="B32" s="16"/>
      <c r="C32" s="31"/>
      <c r="D32" s="16"/>
      <c r="E32" s="31"/>
      <c r="F32" s="16"/>
      <c r="G32" s="31"/>
      <c r="H32" s="16"/>
      <c r="I32" s="31"/>
      <c r="J32" s="98"/>
    </row>
    <row r="33" spans="2:10" ht="12.75">
      <c r="B33" s="16"/>
      <c r="C33" s="31"/>
      <c r="D33" s="16"/>
      <c r="E33" s="31"/>
      <c r="F33" s="16"/>
      <c r="G33" s="31"/>
      <c r="H33" s="16"/>
      <c r="I33" s="31"/>
      <c r="J33" s="98"/>
    </row>
    <row r="34" spans="1:10" ht="12.75">
      <c r="A34" s="7" t="s">
        <v>61</v>
      </c>
      <c r="B34" s="32"/>
      <c r="C34" s="31"/>
      <c r="D34" s="32"/>
      <c r="E34" s="31"/>
      <c r="F34" s="32"/>
      <c r="G34" s="31"/>
      <c r="H34" s="32"/>
      <c r="I34" s="31"/>
      <c r="J34" s="99"/>
    </row>
    <row r="35" spans="1:10" ht="13.5" thickBot="1">
      <c r="A35" s="95" t="s">
        <v>114</v>
      </c>
      <c r="B35" s="33">
        <f>SUM(B28:B34)</f>
        <v>66124</v>
      </c>
      <c r="C35" s="31"/>
      <c r="D35" s="33">
        <f aca="true" t="shared" si="1" ref="D35:J35">SUM(D28:D34)</f>
        <v>197643</v>
      </c>
      <c r="E35" s="31"/>
      <c r="F35" s="33">
        <f t="shared" si="1"/>
        <v>1315</v>
      </c>
      <c r="G35" s="31"/>
      <c r="H35" s="33">
        <f t="shared" si="1"/>
        <v>-424152</v>
      </c>
      <c r="I35" s="31"/>
      <c r="J35" s="100">
        <f t="shared" si="1"/>
        <v>-159070</v>
      </c>
    </row>
    <row r="36" spans="2:10" ht="13.5" thickTop="1">
      <c r="B36" s="31"/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/>
      <c r="C37" s="31"/>
      <c r="D37" s="31"/>
      <c r="E37" s="31"/>
      <c r="F37" s="31"/>
      <c r="G37" s="31"/>
      <c r="H37" s="31"/>
      <c r="I37" s="31"/>
      <c r="J37" s="31"/>
    </row>
    <row r="38" spans="2:10" ht="12.75">
      <c r="B38" s="31"/>
      <c r="C38" s="31"/>
      <c r="D38" s="31"/>
      <c r="E38" s="31"/>
      <c r="F38" s="31"/>
      <c r="G38" s="31"/>
      <c r="H38" s="31"/>
      <c r="I38" s="31"/>
      <c r="J38" s="31"/>
    </row>
    <row r="39" spans="2:10" ht="12.75">
      <c r="B39" s="31"/>
      <c r="C39" s="31"/>
      <c r="D39" s="31"/>
      <c r="E39" s="31"/>
      <c r="F39" s="31"/>
      <c r="G39" s="31"/>
      <c r="H39" s="31"/>
      <c r="I39" s="31"/>
      <c r="J39" s="31"/>
    </row>
    <row r="40" spans="2:10" ht="12.75">
      <c r="B40" s="31"/>
      <c r="C40" s="31"/>
      <c r="D40" s="31"/>
      <c r="E40" s="31"/>
      <c r="F40" s="31"/>
      <c r="G40" s="31"/>
      <c r="H40" s="31"/>
      <c r="I40" s="31"/>
      <c r="J40" s="31"/>
    </row>
    <row r="41" spans="2:10" ht="12.75">
      <c r="B41" s="31"/>
      <c r="C41" s="31"/>
      <c r="D41" s="31"/>
      <c r="E41" s="31"/>
      <c r="F41" s="31"/>
      <c r="G41" s="31"/>
      <c r="H41" s="31"/>
      <c r="I41" s="31"/>
      <c r="J41" s="31"/>
    </row>
    <row r="42" spans="2:10" ht="12.75">
      <c r="B42" s="31"/>
      <c r="C42" s="31"/>
      <c r="D42" s="31"/>
      <c r="E42" s="31"/>
      <c r="F42" s="31"/>
      <c r="G42" s="31"/>
      <c r="H42" s="31"/>
      <c r="I42" s="31"/>
      <c r="J42" s="31"/>
    </row>
    <row r="43" spans="2:10" ht="12.75">
      <c r="B43" s="31"/>
      <c r="C43" s="31"/>
      <c r="D43" s="31"/>
      <c r="E43" s="31"/>
      <c r="F43" s="31"/>
      <c r="G43" s="31"/>
      <c r="H43" s="31"/>
      <c r="I43" s="31"/>
      <c r="J43" s="31"/>
    </row>
    <row r="44" spans="2:10" ht="12.75">
      <c r="B44" s="31"/>
      <c r="C44" s="31"/>
      <c r="D44" s="31"/>
      <c r="E44" s="31"/>
      <c r="F44" s="31"/>
      <c r="G44" s="31"/>
      <c r="H44" s="31"/>
      <c r="I44" s="31"/>
      <c r="J44" s="31"/>
    </row>
    <row r="45" spans="2:10" ht="12.75">
      <c r="B45" s="31"/>
      <c r="C45" s="31"/>
      <c r="D45" s="31"/>
      <c r="E45" s="31"/>
      <c r="F45" s="31"/>
      <c r="G45" s="31"/>
      <c r="H45" s="31"/>
      <c r="I45" s="31"/>
      <c r="J45" s="31"/>
    </row>
    <row r="46" spans="2:10" ht="12.75">
      <c r="B46" s="31"/>
      <c r="C46" s="31"/>
      <c r="D46" s="31"/>
      <c r="E46" s="31"/>
      <c r="F46" s="31"/>
      <c r="G46" s="31"/>
      <c r="H46" s="31"/>
      <c r="I46" s="31"/>
      <c r="J46" s="31"/>
    </row>
    <row r="47" spans="2:10" ht="12.75">
      <c r="B47" s="31"/>
      <c r="C47" s="31"/>
      <c r="D47" s="31"/>
      <c r="E47" s="31"/>
      <c r="F47" s="31"/>
      <c r="G47" s="31"/>
      <c r="H47" s="31"/>
      <c r="I47" s="31"/>
      <c r="J47" s="31"/>
    </row>
    <row r="48" spans="2:10" ht="12.75">
      <c r="B48" s="31"/>
      <c r="C48" s="31"/>
      <c r="D48" s="31"/>
      <c r="E48" s="31"/>
      <c r="F48" s="31"/>
      <c r="G48" s="31"/>
      <c r="H48" s="31"/>
      <c r="I48" s="31"/>
      <c r="J48" s="31"/>
    </row>
    <row r="49" spans="2:10" ht="12.75">
      <c r="B49" s="31"/>
      <c r="C49" s="31"/>
      <c r="D49" s="31"/>
      <c r="E49" s="31"/>
      <c r="F49" s="31"/>
      <c r="G49" s="31"/>
      <c r="H49" s="31"/>
      <c r="I49" s="31"/>
      <c r="J49" s="31"/>
    </row>
    <row r="50" spans="2:10" ht="12.75">
      <c r="B50" s="31"/>
      <c r="C50" s="31"/>
      <c r="D50" s="31"/>
      <c r="E50" s="31"/>
      <c r="F50" s="31"/>
      <c r="G50" s="31"/>
      <c r="H50" s="31"/>
      <c r="I50" s="31"/>
      <c r="J50" s="31"/>
    </row>
    <row r="51" spans="2:10" ht="12.75">
      <c r="B51" s="31"/>
      <c r="C51" s="31"/>
      <c r="D51" s="31"/>
      <c r="E51" s="31"/>
      <c r="F51" s="31"/>
      <c r="G51" s="31"/>
      <c r="H51" s="31"/>
      <c r="I51" s="31"/>
      <c r="J51" s="31"/>
    </row>
    <row r="52" spans="2:10" ht="12.75">
      <c r="B52" s="31"/>
      <c r="C52" s="31"/>
      <c r="D52" s="31"/>
      <c r="E52" s="31"/>
      <c r="F52" s="31"/>
      <c r="G52" s="31"/>
      <c r="H52" s="31"/>
      <c r="I52" s="31"/>
      <c r="J52" s="31"/>
    </row>
    <row r="54" spans="1:10" ht="12.75">
      <c r="A54" s="26"/>
      <c r="B54" s="49"/>
      <c r="C54" s="35"/>
      <c r="D54" s="35"/>
      <c r="E54" s="35"/>
      <c r="F54" s="35"/>
      <c r="G54" s="35"/>
      <c r="H54" s="35"/>
      <c r="I54" s="35"/>
      <c r="J54" s="35"/>
    </row>
    <row r="55" spans="1:10" ht="12.75">
      <c r="A55" s="26"/>
      <c r="B55" s="49"/>
      <c r="C55" s="35"/>
      <c r="D55" s="35"/>
      <c r="E55" s="35"/>
      <c r="F55" s="35"/>
      <c r="G55" s="35"/>
      <c r="H55" s="35"/>
      <c r="I55" s="35"/>
      <c r="J55" s="35"/>
    </row>
    <row r="56" spans="1:10" ht="12.75">
      <c r="A56" s="26"/>
      <c r="B56" s="49"/>
      <c r="C56" s="35"/>
      <c r="D56" s="35"/>
      <c r="E56" s="35"/>
      <c r="F56" s="35"/>
      <c r="G56" s="35"/>
      <c r="H56" s="35"/>
      <c r="I56" s="35"/>
      <c r="J56" s="35"/>
    </row>
  </sheetData>
  <printOptions/>
  <pageMargins left="0.54" right="0" top="0.7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pane xSplit="2" ySplit="9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3" sqref="C23"/>
    </sheetView>
  </sheetViews>
  <sheetFormatPr defaultColWidth="9.140625" defaultRowHeight="12.75"/>
  <cols>
    <col min="1" max="1" width="4.140625" style="7" customWidth="1"/>
    <col min="2" max="2" width="50.7109375" style="7" customWidth="1"/>
    <col min="3" max="3" width="12.421875" style="7" customWidth="1"/>
    <col min="4" max="4" width="5.140625" style="7" customWidth="1"/>
    <col min="5" max="5" width="12.140625" style="16" customWidth="1"/>
    <col min="6" max="16384" width="9.140625" style="7" customWidth="1"/>
  </cols>
  <sheetData>
    <row r="1" spans="1:5" ht="15.75">
      <c r="A1" s="22" t="s">
        <v>1</v>
      </c>
      <c r="E1" s="77"/>
    </row>
    <row r="2" ht="12.75">
      <c r="A2" s="13" t="s">
        <v>69</v>
      </c>
    </row>
    <row r="3" ht="12.75">
      <c r="A3" s="13"/>
    </row>
    <row r="4" ht="14.25">
      <c r="A4" s="24" t="s">
        <v>26</v>
      </c>
    </row>
    <row r="5" ht="14.25">
      <c r="A5" s="23" t="str">
        <f>'NBC-IS'!A5</f>
        <v>for the financial quarter 30 September 2006</v>
      </c>
    </row>
    <row r="7" spans="3:5" ht="12.75">
      <c r="C7" s="30" t="s">
        <v>15</v>
      </c>
      <c r="D7" s="8"/>
      <c r="E7" s="30" t="s">
        <v>15</v>
      </c>
    </row>
    <row r="8" spans="3:5" ht="12.75">
      <c r="C8" s="41" t="str">
        <f>'NBC-BS'!C8</f>
        <v>30-9-2006</v>
      </c>
      <c r="E8" s="41" t="s">
        <v>87</v>
      </c>
    </row>
    <row r="9" spans="3:5" ht="12.75">
      <c r="C9" s="102" t="s">
        <v>2</v>
      </c>
      <c r="E9" s="102" t="s">
        <v>2</v>
      </c>
    </row>
    <row r="11" spans="1:10" ht="12.75">
      <c r="A11" s="3" t="s">
        <v>27</v>
      </c>
      <c r="C11" s="16"/>
      <c r="G11" s="25"/>
      <c r="H11" s="25"/>
      <c r="I11" s="25"/>
      <c r="J11" s="25"/>
    </row>
    <row r="12" spans="1:10" ht="12.75">
      <c r="A12" s="3"/>
      <c r="C12" s="16"/>
      <c r="G12" s="25"/>
      <c r="H12" s="25"/>
      <c r="I12" s="25"/>
      <c r="J12" s="25"/>
    </row>
    <row r="13" spans="1:10" ht="12.75">
      <c r="A13" s="7" t="s">
        <v>129</v>
      </c>
      <c r="C13" s="17">
        <f>'NBC-KFI'!E22</f>
        <v>47995.7</v>
      </c>
      <c r="E13" s="16">
        <v>-4071</v>
      </c>
      <c r="G13" s="25"/>
      <c r="H13" s="25"/>
      <c r="I13" s="31"/>
      <c r="J13" s="25"/>
    </row>
    <row r="14" spans="1:10" ht="12.75">
      <c r="A14" s="7" t="s">
        <v>49</v>
      </c>
      <c r="C14" s="17"/>
      <c r="G14" s="25"/>
      <c r="H14" s="25"/>
      <c r="I14" s="31"/>
      <c r="J14" s="25"/>
    </row>
    <row r="15" spans="2:10" ht="15.75">
      <c r="B15" s="7" t="s">
        <v>57</v>
      </c>
      <c r="C15" s="17">
        <f>'NBC-IS'!G49</f>
        <v>69</v>
      </c>
      <c r="D15" s="72"/>
      <c r="E15" s="16">
        <v>17</v>
      </c>
      <c r="G15" s="25"/>
      <c r="H15" s="25"/>
      <c r="I15" s="31"/>
      <c r="J15" s="25"/>
    </row>
    <row r="16" spans="2:10" ht="12.75">
      <c r="B16" s="7" t="s">
        <v>63</v>
      </c>
      <c r="C16" s="148">
        <f>-'NBC-IS'!G23</f>
        <v>4188</v>
      </c>
      <c r="E16" s="31">
        <f>1226*3</f>
        <v>3678</v>
      </c>
      <c r="G16" s="25"/>
      <c r="H16" s="25"/>
      <c r="I16" s="31"/>
      <c r="J16" s="25"/>
    </row>
    <row r="17" spans="2:10" ht="12.75">
      <c r="B17" s="7" t="s">
        <v>130</v>
      </c>
      <c r="C17" s="148">
        <v>-52390</v>
      </c>
      <c r="E17" s="31">
        <v>15</v>
      </c>
      <c r="G17" s="25"/>
      <c r="H17" s="25"/>
      <c r="I17" s="31"/>
      <c r="J17" s="25"/>
    </row>
    <row r="18" spans="3:10" ht="12.75">
      <c r="C18" s="157"/>
      <c r="E18" s="65"/>
      <c r="G18" s="25"/>
      <c r="H18" s="25"/>
      <c r="I18" s="31"/>
      <c r="J18" s="25"/>
    </row>
    <row r="19" spans="1:10" ht="12.75">
      <c r="A19" s="7" t="s">
        <v>28</v>
      </c>
      <c r="C19" s="17">
        <f>SUM(C13:C18)</f>
        <v>-137.3000000000029</v>
      </c>
      <c r="E19" s="16">
        <f>SUM(E13:E18)</f>
        <v>-361</v>
      </c>
      <c r="G19" s="25"/>
      <c r="H19" s="25"/>
      <c r="I19" s="31"/>
      <c r="J19" s="25"/>
    </row>
    <row r="20" spans="3:10" ht="12.75">
      <c r="C20" s="17"/>
      <c r="G20" s="25"/>
      <c r="H20" s="25"/>
      <c r="I20" s="31"/>
      <c r="J20" s="25"/>
    </row>
    <row r="21" spans="1:10" ht="12.75">
      <c r="A21" s="7" t="s">
        <v>29</v>
      </c>
      <c r="C21" s="17"/>
      <c r="G21" s="25"/>
      <c r="H21" s="25"/>
      <c r="I21" s="31"/>
      <c r="J21" s="25"/>
    </row>
    <row r="22" spans="2:10" ht="12.75">
      <c r="B22" s="7" t="s">
        <v>62</v>
      </c>
      <c r="C22" s="17">
        <f>SUM('NBC-BS'!C15:C16)-SUM('NBC-BS'!E15:E16)</f>
        <v>0</v>
      </c>
      <c r="D22" s="67"/>
      <c r="E22" s="66">
        <v>6</v>
      </c>
      <c r="G22" s="25"/>
      <c r="H22" s="25"/>
      <c r="I22" s="31"/>
      <c r="J22" s="25"/>
    </row>
    <row r="23" spans="2:10" ht="12.75">
      <c r="B23" s="7" t="s">
        <v>55</v>
      </c>
      <c r="C23" s="17">
        <v>4325</v>
      </c>
      <c r="E23" s="16">
        <v>4065</v>
      </c>
      <c r="G23" s="25"/>
      <c r="H23" s="25"/>
      <c r="I23" s="104"/>
      <c r="J23" s="25"/>
    </row>
    <row r="24" spans="3:10" ht="12.75">
      <c r="C24" s="157"/>
      <c r="E24" s="65"/>
      <c r="G24" s="25"/>
      <c r="H24" s="25"/>
      <c r="I24" s="31"/>
      <c r="J24" s="25"/>
    </row>
    <row r="25" spans="1:10" ht="12.75">
      <c r="A25" s="7" t="s">
        <v>50</v>
      </c>
      <c r="C25" s="17">
        <f>SUM(C19:C24)</f>
        <v>4187.699999999997</v>
      </c>
      <c r="E25" s="16">
        <f>SUM(E19:E24)</f>
        <v>3710</v>
      </c>
      <c r="G25" s="25"/>
      <c r="H25" s="25"/>
      <c r="I25" s="31"/>
      <c r="J25" s="25"/>
    </row>
    <row r="26" spans="2:10" ht="12.75">
      <c r="B26" s="7" t="s">
        <v>51</v>
      </c>
      <c r="C26" s="17">
        <f>'NBC-IS'!G23</f>
        <v>-4188</v>
      </c>
      <c r="E26" s="16">
        <f>-E16</f>
        <v>-3678</v>
      </c>
      <c r="G26" s="25"/>
      <c r="H26" s="25"/>
      <c r="I26" s="31"/>
      <c r="J26" s="25"/>
    </row>
    <row r="27" spans="2:10" ht="12.75">
      <c r="B27" s="7" t="s">
        <v>88</v>
      </c>
      <c r="C27" s="17">
        <v>0</v>
      </c>
      <c r="E27" s="31">
        <f>-E17</f>
        <v>-15</v>
      </c>
      <c r="G27" s="25"/>
      <c r="H27" s="25"/>
      <c r="I27" s="31"/>
      <c r="J27" s="25"/>
    </row>
    <row r="28" spans="3:10" ht="12.75">
      <c r="C28" s="157"/>
      <c r="E28" s="65"/>
      <c r="G28" s="25"/>
      <c r="H28" s="25"/>
      <c r="I28" s="31"/>
      <c r="J28" s="25"/>
    </row>
    <row r="29" spans="1:10" ht="13.5" thickBot="1">
      <c r="A29" s="7" t="s">
        <v>52</v>
      </c>
      <c r="C29" s="158">
        <f>SUM(C25:C28)</f>
        <v>-0.3000000000029104</v>
      </c>
      <c r="D29" s="67"/>
      <c r="E29" s="68">
        <f>SUM(E25:E28)</f>
        <v>17</v>
      </c>
      <c r="G29" s="25"/>
      <c r="H29" s="25"/>
      <c r="I29" s="31"/>
      <c r="J29" s="25"/>
    </row>
    <row r="30" spans="3:10" ht="13.5" thickTop="1">
      <c r="C30" s="17"/>
      <c r="G30" s="31"/>
      <c r="H30" s="25"/>
      <c r="I30" s="25"/>
      <c r="J30" s="25"/>
    </row>
    <row r="31" spans="1:10" ht="12.75" hidden="1">
      <c r="A31" s="3" t="s">
        <v>126</v>
      </c>
      <c r="C31" s="17"/>
      <c r="G31" s="31"/>
      <c r="H31" s="25"/>
      <c r="I31" s="25"/>
      <c r="J31" s="25"/>
    </row>
    <row r="32" spans="3:10" ht="12.75" hidden="1">
      <c r="C32" s="17"/>
      <c r="G32" s="31"/>
      <c r="H32" s="25"/>
      <c r="I32" s="25"/>
      <c r="J32" s="25"/>
    </row>
    <row r="33" spans="1:10" ht="12.75" hidden="1">
      <c r="A33" s="7" t="s">
        <v>127</v>
      </c>
      <c r="C33" s="17"/>
      <c r="E33" s="16">
        <v>0</v>
      </c>
      <c r="G33" s="31"/>
      <c r="H33" s="25"/>
      <c r="I33" s="25"/>
      <c r="J33" s="25"/>
    </row>
    <row r="34" spans="3:10" ht="12.75" hidden="1">
      <c r="C34" s="17"/>
      <c r="G34" s="31"/>
      <c r="H34" s="25"/>
      <c r="I34" s="25"/>
      <c r="J34" s="25"/>
    </row>
    <row r="35" spans="3:10" ht="12.75" hidden="1">
      <c r="C35" s="17"/>
      <c r="G35" s="31"/>
      <c r="H35" s="25"/>
      <c r="I35" s="25"/>
      <c r="J35" s="25"/>
    </row>
    <row r="36" spans="1:10" ht="13.5" hidden="1" thickBot="1">
      <c r="A36" s="7" t="s">
        <v>128</v>
      </c>
      <c r="C36" s="158">
        <f>SUM(C32:C35)</f>
        <v>0</v>
      </c>
      <c r="E36" s="69">
        <f>SUM(E32:E35)</f>
        <v>0</v>
      </c>
      <c r="G36" s="31"/>
      <c r="H36" s="25"/>
      <c r="I36" s="25"/>
      <c r="J36" s="25"/>
    </row>
    <row r="37" spans="3:10" ht="12.75" hidden="1">
      <c r="C37" s="17"/>
      <c r="G37" s="105"/>
      <c r="H37" s="25"/>
      <c r="I37" s="25"/>
      <c r="J37" s="25"/>
    </row>
    <row r="38" spans="3:7" ht="12.75">
      <c r="C38" s="17"/>
      <c r="G38" s="31"/>
    </row>
    <row r="39" spans="1:7" ht="12.75">
      <c r="A39" s="7" t="s">
        <v>37</v>
      </c>
      <c r="C39" s="17">
        <f>+C29+C36</f>
        <v>-0.3000000000029104</v>
      </c>
      <c r="E39" s="70">
        <f>+E29+E36</f>
        <v>17</v>
      </c>
      <c r="G39" s="31"/>
    </row>
    <row r="40" spans="3:7" ht="12.75">
      <c r="C40" s="17"/>
      <c r="G40" s="31"/>
    </row>
    <row r="41" spans="1:7" ht="12.75">
      <c r="A41" s="7" t="s">
        <v>56</v>
      </c>
      <c r="C41" s="17">
        <f>'NBC-BS'!E17</f>
        <v>77</v>
      </c>
      <c r="E41" s="16">
        <v>-262</v>
      </c>
      <c r="G41" s="31"/>
    </row>
    <row r="42" spans="3:7" ht="12.75">
      <c r="C42" s="17"/>
      <c r="G42" s="31"/>
    </row>
    <row r="43" spans="1:7" ht="13.5" thickBot="1">
      <c r="A43" s="7" t="s">
        <v>68</v>
      </c>
      <c r="C43" s="158">
        <f>SUM(C39:C42)</f>
        <v>76.69999999999709</v>
      </c>
      <c r="E43" s="69">
        <f>SUM(E39:E42)</f>
        <v>-245</v>
      </c>
      <c r="G43" s="25"/>
    </row>
    <row r="44" ht="13.5" thickTop="1">
      <c r="C44" s="16"/>
    </row>
    <row r="45" ht="12.75">
      <c r="C45" s="16"/>
    </row>
    <row r="46" ht="12.75">
      <c r="C46" s="16"/>
    </row>
    <row r="47" spans="1:3" ht="15.75">
      <c r="A47" s="73"/>
      <c r="C47" s="16"/>
    </row>
    <row r="48" spans="1:3" ht="12.75">
      <c r="A48" s="71"/>
      <c r="C48" s="16"/>
    </row>
    <row r="49" spans="1:3" ht="12.75">
      <c r="A49" s="71"/>
      <c r="C49" s="16"/>
    </row>
    <row r="50" spans="1:3" ht="12.75">
      <c r="A50" s="71"/>
      <c r="C50" s="16"/>
    </row>
    <row r="51" spans="1:3" ht="12.75">
      <c r="A51" s="71"/>
      <c r="C51" s="16"/>
    </row>
    <row r="52" spans="1:3" ht="12.75">
      <c r="A52" s="71"/>
      <c r="C52" s="16"/>
    </row>
    <row r="53" spans="1:3" ht="12.75">
      <c r="A53" s="71"/>
      <c r="C53" s="16"/>
    </row>
    <row r="54" ht="12.75">
      <c r="C54" s="16"/>
    </row>
    <row r="55" ht="12.75">
      <c r="C55" s="16"/>
    </row>
    <row r="56" spans="1:10" ht="12.75">
      <c r="A56" s="26"/>
      <c r="B56" s="49"/>
      <c r="C56" s="35"/>
      <c r="D56" s="35"/>
      <c r="E56" s="35"/>
      <c r="F56" s="35"/>
      <c r="G56" s="35"/>
      <c r="H56" s="35"/>
      <c r="I56" s="35"/>
      <c r="J56" s="35"/>
    </row>
    <row r="57" spans="1:10" ht="12.75">
      <c r="A57" s="26"/>
      <c r="B57" s="49"/>
      <c r="C57" s="35"/>
      <c r="D57" s="35"/>
      <c r="E57" s="35"/>
      <c r="F57" s="35"/>
      <c r="G57" s="35"/>
      <c r="H57" s="35"/>
      <c r="I57" s="35"/>
      <c r="J57" s="35"/>
    </row>
    <row r="58" spans="1:10" ht="12.75">
      <c r="A58" s="26"/>
      <c r="B58" s="49"/>
      <c r="C58" s="35"/>
      <c r="D58" s="35"/>
      <c r="E58" s="35"/>
      <c r="F58" s="35"/>
      <c r="G58" s="35"/>
      <c r="H58" s="35"/>
      <c r="I58" s="35"/>
      <c r="J58" s="35"/>
    </row>
    <row r="63" ht="12.75">
      <c r="E63" s="7"/>
    </row>
  </sheetData>
  <printOptions/>
  <pageMargins left="0.75" right="0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Tara Tecarro</cp:lastModifiedBy>
  <cp:lastPrinted>2006-12-11T09:08:26Z</cp:lastPrinted>
  <dcterms:created xsi:type="dcterms:W3CDTF">2002-10-31T06:53:46Z</dcterms:created>
  <dcterms:modified xsi:type="dcterms:W3CDTF">2006-12-23T04:36:33Z</dcterms:modified>
  <cp:category/>
  <cp:version/>
  <cp:contentType/>
  <cp:contentStatus/>
</cp:coreProperties>
</file>