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21" windowWidth="9690" windowHeight="5760" tabRatio="488" activeTab="0"/>
  </bookViews>
  <sheets>
    <sheet name="B&amp;P" sheetId="1" r:id="rId1"/>
    <sheet name="statement of change" sheetId="2" r:id="rId2"/>
    <sheet name="000" sheetId="3" state="veryHidden" r:id="rId3"/>
  </sheets>
  <definedNames/>
  <calcPr fullCalcOnLoad="1"/>
</workbook>
</file>

<file path=xl/sharedStrings.xml><?xml version="1.0" encoding="utf-8"?>
<sst xmlns="http://schemas.openxmlformats.org/spreadsheetml/2006/main" count="254" uniqueCount="202">
  <si>
    <t>BALANCE SHEETS</t>
  </si>
  <si>
    <t>(Unit : Baht)</t>
  </si>
  <si>
    <t>Consolidated</t>
  </si>
  <si>
    <t>The Company Only</t>
  </si>
  <si>
    <t>Note</t>
  </si>
  <si>
    <t>CURRENT ASSETS</t>
  </si>
  <si>
    <t xml:space="preserve">     Other current assets</t>
  </si>
  <si>
    <t xml:space="preserve">        Accrued tax rebate from export sales</t>
  </si>
  <si>
    <t xml:space="preserve">        Refundable input tax</t>
  </si>
  <si>
    <t xml:space="preserve">        Others</t>
  </si>
  <si>
    <t>TOTAL CURRENT ASSETS</t>
  </si>
  <si>
    <t>TOTAL ASSETS</t>
  </si>
  <si>
    <t>The accompanying notes are an integral part of the financial statements.</t>
  </si>
  <si>
    <t>BALANCE SHEETS (Continued)</t>
  </si>
  <si>
    <t>CURRENT LIABILITIES</t>
  </si>
  <si>
    <t xml:space="preserve">     Other current liabilities</t>
  </si>
  <si>
    <t xml:space="preserve">        Accrued expenses</t>
  </si>
  <si>
    <t>TOTAL CURRENT LIABILITIES</t>
  </si>
  <si>
    <t>TOTAL LIABILITIES</t>
  </si>
  <si>
    <t>SHAREHOLDERS' EQUITY</t>
  </si>
  <si>
    <t xml:space="preserve">     Share capital</t>
  </si>
  <si>
    <t xml:space="preserve">        Registered</t>
  </si>
  <si>
    <t xml:space="preserve">           278,000,000 ordinary shares of Baht 10 each</t>
  </si>
  <si>
    <t xml:space="preserve">        Deficit</t>
  </si>
  <si>
    <t>TOTAL LIABILITIES AND SHAREHOLDERS' EQUITY</t>
  </si>
  <si>
    <t xml:space="preserve">     REVENUES</t>
  </si>
  <si>
    <t xml:space="preserve">        Sales</t>
  </si>
  <si>
    <t xml:space="preserve">        Other income</t>
  </si>
  <si>
    <t xml:space="preserve">     TOTAL REVENUES</t>
  </si>
  <si>
    <t xml:space="preserve">     EXPENSES</t>
  </si>
  <si>
    <t xml:space="preserve">        Cost of sales</t>
  </si>
  <si>
    <t xml:space="preserve">        Selling and administrative expenses</t>
  </si>
  <si>
    <t xml:space="preserve">        Other expenses</t>
  </si>
  <si>
    <t xml:space="preserve">     TOTAL EXPENSES</t>
  </si>
  <si>
    <t xml:space="preserve">     The accompanying notes are an integral part of the financial statements.</t>
  </si>
  <si>
    <t>STATEMENTS OF CHANGES IN SHAREHOLDERS' EQUITY</t>
  </si>
  <si>
    <t xml:space="preserve">        Inventories</t>
  </si>
  <si>
    <t xml:space="preserve">        Other current assets</t>
  </si>
  <si>
    <t xml:space="preserve">     Investments accounted for under equity method</t>
  </si>
  <si>
    <t>Revaluation</t>
  </si>
  <si>
    <t>surplus</t>
  </si>
  <si>
    <t>Total</t>
  </si>
  <si>
    <t xml:space="preserve">     INTEREST EXPENSES</t>
  </si>
  <si>
    <t xml:space="preserve">     Trade accounts receivable - net</t>
  </si>
  <si>
    <t xml:space="preserve">     Property, plant and equipment - net</t>
  </si>
  <si>
    <t xml:space="preserve">        Share premium</t>
  </si>
  <si>
    <t>Deficit</t>
  </si>
  <si>
    <t xml:space="preserve">        Trade accounts receivable - related parties </t>
  </si>
  <si>
    <t xml:space="preserve">        Trade accounts payable - related parties</t>
  </si>
  <si>
    <t xml:space="preserve">     Retained earnings</t>
  </si>
  <si>
    <t xml:space="preserve">     Cash and cash equivalents</t>
  </si>
  <si>
    <t xml:space="preserve">     Deferred tax liability on revaluation surplus</t>
  </si>
  <si>
    <t xml:space="preserve">        Appropriated - statutory reserve</t>
  </si>
  <si>
    <t xml:space="preserve">        Prepaid expenses</t>
  </si>
  <si>
    <t>Statutory</t>
  </si>
  <si>
    <t>reserve</t>
  </si>
  <si>
    <t>Issued and</t>
  </si>
  <si>
    <t>surplus of</t>
  </si>
  <si>
    <t xml:space="preserve"> company</t>
  </si>
  <si>
    <t xml:space="preserve"> an associated</t>
  </si>
  <si>
    <t xml:space="preserve">     Inventories - net</t>
  </si>
  <si>
    <t xml:space="preserve">        investments invested by an associated company </t>
  </si>
  <si>
    <t xml:space="preserve">          Loss on diminution in value of inventories</t>
  </si>
  <si>
    <t>Balance as at 31 December 2004</t>
  </si>
  <si>
    <t xml:space="preserve">        Other current liabilities </t>
  </si>
  <si>
    <t xml:space="preserve">           Net cash from (used in) investing activities</t>
  </si>
  <si>
    <t>Net increase (decrease) in cash and cash equivalents</t>
  </si>
  <si>
    <t>Consolidated and the Company only</t>
  </si>
  <si>
    <t>Cash and cash equivalents at beginning of year</t>
  </si>
  <si>
    <t xml:space="preserve">Supplementary cash flows information </t>
  </si>
  <si>
    <t>NON-CURRENT ASSETS</t>
  </si>
  <si>
    <t xml:space="preserve">     Other long-term investments - net</t>
  </si>
  <si>
    <t xml:space="preserve">     Other non-current assets</t>
  </si>
  <si>
    <t>NON-CURRENT LIABILITIES</t>
  </si>
  <si>
    <t>TOTAL NON-CURRENT LIABILITIES</t>
  </si>
  <si>
    <t>Business Rehabilitation Plan Administrator</t>
  </si>
  <si>
    <t>Unrealised gain</t>
  </si>
  <si>
    <t xml:space="preserve"> on changes</t>
  </si>
  <si>
    <t>in values</t>
  </si>
  <si>
    <t xml:space="preserve"> invested by </t>
  </si>
  <si>
    <t xml:space="preserve">  of investments</t>
  </si>
  <si>
    <t>an associated</t>
  </si>
  <si>
    <t xml:space="preserve"> shares capital</t>
  </si>
  <si>
    <t>fully paid</t>
  </si>
  <si>
    <t>TOTAL NON-CURRENT ASSETS</t>
  </si>
  <si>
    <t>Balance as at 31 December 2005</t>
  </si>
  <si>
    <t xml:space="preserve">           1,550,000,000 ordinary shares of Baht 10 each</t>
  </si>
  <si>
    <t xml:space="preserve">     Convertible debentures</t>
  </si>
  <si>
    <t xml:space="preserve">     LOSS BEFORE INTEREST EXPENSES</t>
  </si>
  <si>
    <t xml:space="preserve">     LOSS FROM ORDINARY ACTIVITES FOR THE YEAR</t>
  </si>
  <si>
    <t xml:space="preserve">           Extraordinary item - gain on debts restructuring</t>
  </si>
  <si>
    <t>Convertible</t>
  </si>
  <si>
    <t>debentures</t>
  </si>
  <si>
    <t>to equity</t>
  </si>
  <si>
    <t xml:space="preserve">Amortisation of revaluation surplus </t>
  </si>
  <si>
    <t>conversion</t>
  </si>
  <si>
    <t xml:space="preserve">awaiting </t>
  </si>
  <si>
    <t xml:space="preserve"> premium</t>
  </si>
  <si>
    <t>Share</t>
  </si>
  <si>
    <t xml:space="preserve">     Convertible debenture awaiting conversion to equity</t>
  </si>
  <si>
    <t xml:space="preserve">           Loss on revaluation of assets</t>
  </si>
  <si>
    <t xml:space="preserve">          Loss on revaluation of assets</t>
  </si>
  <si>
    <t>Increase in fair value of investments</t>
  </si>
  <si>
    <t xml:space="preserve">             ASSETS</t>
  </si>
  <si>
    <t xml:space="preserve">               LIABILITIES AND SHAREHOLDERS' EQUITY</t>
  </si>
  <si>
    <t xml:space="preserve">          Unrealised gain on exchange</t>
  </si>
  <si>
    <t xml:space="preserve">           Net cash from (used in) financing activities</t>
  </si>
  <si>
    <t xml:space="preserve">Issue of convertible debentures </t>
  </si>
  <si>
    <t xml:space="preserve">   awaiting conversion to equity</t>
  </si>
  <si>
    <t>Balance as at 31 December 2006</t>
  </si>
  <si>
    <t>AS AT 31 DECEMBER 2006 AND 2005</t>
  </si>
  <si>
    <t>FOR THE YEARS ENDED 31 DECEMBER 2006 AND 2005</t>
  </si>
  <si>
    <t xml:space="preserve">TUNTEX (THAILAND) PUBLIC COMPANY LIMITED AND ITS SUBSIDIARY </t>
  </si>
  <si>
    <t xml:space="preserve">     Short-term loans and advances to related parties - net</t>
  </si>
  <si>
    <t xml:space="preserve">     Bank overdrafts and short-term loans from financial institutions</t>
  </si>
  <si>
    <t xml:space="preserve">     Trust receipts</t>
  </si>
  <si>
    <t xml:space="preserve">     Trade accounts payable</t>
  </si>
  <si>
    <t xml:space="preserve">        Related parties</t>
  </si>
  <si>
    <t xml:space="preserve">        Unrelated parties</t>
  </si>
  <si>
    <t xml:space="preserve">     Current portion of long-term loan</t>
  </si>
  <si>
    <t xml:space="preserve">        Accrued interest expenses</t>
  </si>
  <si>
    <t xml:space="preserve">     Paid-in capital</t>
  </si>
  <si>
    <t xml:space="preserve">        Revaluation surplus </t>
  </si>
  <si>
    <t xml:space="preserve">TOTAL SHAREHOLDERS' EQUITY </t>
  </si>
  <si>
    <t>INCOME STATEMENTS</t>
  </si>
  <si>
    <t xml:space="preserve">           Gain on exchange</t>
  </si>
  <si>
    <t xml:space="preserve">           Interest and other income</t>
  </si>
  <si>
    <t xml:space="preserve">     NET INCOME (LOSS) FOR THE YEAR</t>
  </si>
  <si>
    <t xml:space="preserve">     EARNINGS PER  SHARE</t>
  </si>
  <si>
    <t xml:space="preserve">        Basic earnings per share</t>
  </si>
  <si>
    <t xml:space="preserve">           Extraordinary item</t>
  </si>
  <si>
    <t xml:space="preserve">           Net income (loss)</t>
  </si>
  <si>
    <t xml:space="preserve">        Diluted earnings per share</t>
  </si>
  <si>
    <t>Increase in revaluation surplus due to</t>
  </si>
  <si>
    <t xml:space="preserve">   revalue of assets during the year</t>
  </si>
  <si>
    <t>Decrease in revaluation surplus due to</t>
  </si>
  <si>
    <t xml:space="preserve">Reversal of revaluation surplus of </t>
  </si>
  <si>
    <t xml:space="preserve">   an associated company due to reclassification</t>
  </si>
  <si>
    <t xml:space="preserve">   of investment in the associated comapany</t>
  </si>
  <si>
    <t>Decrease in deferred tax liability on revaluation surplus</t>
  </si>
  <si>
    <t xml:space="preserve">Net income for the year </t>
  </si>
  <si>
    <t xml:space="preserve">Net loss for the year </t>
  </si>
  <si>
    <t>CASH FLOW STATEMENTS</t>
  </si>
  <si>
    <t xml:space="preserve">     Net income (loss)</t>
  </si>
  <si>
    <t xml:space="preserve">     Adjustments to reconcile net income (loss) to</t>
  </si>
  <si>
    <t xml:space="preserve">        net cash provided by (paid from) operating activities :-</t>
  </si>
  <si>
    <t xml:space="preserve">          Depreciation and amortisation</t>
  </si>
  <si>
    <t xml:space="preserve">          Loss on diminution in value of other long-term investments</t>
  </si>
  <si>
    <t xml:space="preserve">        Trade accounts receivable - unrelated parties</t>
  </si>
  <si>
    <t xml:space="preserve">     Increase (decrease) in operating liabilities</t>
  </si>
  <si>
    <t xml:space="preserve">        Trade accounts payable - unrelated parties</t>
  </si>
  <si>
    <t>CASH FLOW STATEMENTS (Continued)</t>
  </si>
  <si>
    <t xml:space="preserve">        Increase in short-term loans and advances to related parties</t>
  </si>
  <si>
    <t xml:space="preserve">Cash and cash equivalents at end of year </t>
  </si>
  <si>
    <t xml:space="preserve">        Interest expenses</t>
  </si>
  <si>
    <t xml:space="preserve">     Long-term loan - net of current portion</t>
  </si>
  <si>
    <t xml:space="preserve">           Loss from ordinary activities</t>
  </si>
  <si>
    <t xml:space="preserve">          Share of income from investments accounted for under equity method</t>
  </si>
  <si>
    <t xml:space="preserve">          Share of loss form investments accounted for under equity method</t>
  </si>
  <si>
    <t xml:space="preserve">        Dividends received</t>
  </si>
  <si>
    <t xml:space="preserve">        (Increase) decrease in other non-current assets</t>
  </si>
  <si>
    <t xml:space="preserve">        Long-term loan under business rehabilitation plan</t>
  </si>
  <si>
    <t xml:space="preserve">           - net of current portion</t>
  </si>
  <si>
    <t xml:space="preserve">     Income (loss) from operating activities before changes</t>
  </si>
  <si>
    <t xml:space="preserve">        in operating assets and liabilities</t>
  </si>
  <si>
    <t xml:space="preserve">          Gain on sales of fixed assets</t>
  </si>
  <si>
    <t xml:space="preserve">     (Increase) decrease in operating assets</t>
  </si>
  <si>
    <t xml:space="preserve">        (Increase) decrease in deposits at financial institutions with restrictions</t>
  </si>
  <si>
    <t xml:space="preserve">     Deposits at financial institutions with restrictions</t>
  </si>
  <si>
    <t xml:space="preserve">     Cash paid during the year for: </t>
  </si>
  <si>
    <t xml:space="preserve">         Increase (decrease) in bank overdrafts and short-term loan </t>
  </si>
  <si>
    <t xml:space="preserve">           from financial institutions</t>
  </si>
  <si>
    <t xml:space="preserve">     Current porttion of long-term debts under business rehabilitation plan</t>
  </si>
  <si>
    <t xml:space="preserve">     EXTRAORDINARY ITEM - GAIN ON DEBTS RESTRUCTURING</t>
  </si>
  <si>
    <t>Cash flows from operating activities</t>
  </si>
  <si>
    <t xml:space="preserve">          Loss for impairment of accrued purchase rebate</t>
  </si>
  <si>
    <t xml:space="preserve">          Loss for impairment of intangible assets</t>
  </si>
  <si>
    <t xml:space="preserve">          Dividends received from investment in other company</t>
  </si>
  <si>
    <t xml:space="preserve">        Advances from related parties and accrued interest</t>
  </si>
  <si>
    <t xml:space="preserve">           Net cash from operating activities before extraordinary item</t>
  </si>
  <si>
    <t xml:space="preserve">           Net cash from operating activities</t>
  </si>
  <si>
    <t>Cash flows from investing activities</t>
  </si>
  <si>
    <t>Cash flows from financing activities</t>
  </si>
  <si>
    <t xml:space="preserve">         Increase (decrease) in accrued interest expenses</t>
  </si>
  <si>
    <t xml:space="preserve">     Non-cash transactions:</t>
  </si>
  <si>
    <t xml:space="preserve">     Intangible assets</t>
  </si>
  <si>
    <t xml:space="preserve">           Loss on diminution in value of other long-term investments</t>
  </si>
  <si>
    <t xml:space="preserve">        Conversion of liabilities to convertible debentures</t>
  </si>
  <si>
    <t xml:space="preserve">        Conversion of liabilities to convertible debentures awaiting conversion to equity</t>
  </si>
  <si>
    <t xml:space="preserve">      Long-term debts under business rehabilitation plan </t>
  </si>
  <si>
    <t>13,21</t>
  </si>
  <si>
    <t xml:space="preserve">          Doubtful accounts</t>
  </si>
  <si>
    <t xml:space="preserve">        Accrued interest and liabilities under debt restructuring</t>
  </si>
  <si>
    <t xml:space="preserve">     Reserve for loss of investment accounted for under equity method</t>
  </si>
  <si>
    <t xml:space="preserve">        Issued and fully paid up</t>
  </si>
  <si>
    <t xml:space="preserve">     Unrealised gain on changes in values of </t>
  </si>
  <si>
    <t xml:space="preserve">         Share of income from investments accounted for under equity method</t>
  </si>
  <si>
    <t xml:space="preserve">        Share of loss from investment accounted  for under equity method</t>
  </si>
  <si>
    <t xml:space="preserve">        Acquisition of property, plant and equipment</t>
  </si>
  <si>
    <t xml:space="preserve">         Increase (decrease) in trust receipts</t>
  </si>
  <si>
    <t xml:space="preserve">        Interest expenses pursuant to liabilities under rehabilitation plan</t>
  </si>
  <si>
    <t xml:space="preserve">        Sales of property, plant and equipment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</si>
</sst>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&quot;฿&quot;#,##0;\-&quot;฿&quot;#,##0"/>
    <numFmt numFmtId="179" formatCode="&quot;฿&quot;#,##0;[Red]\-&quot;฿&quot;#,##0"/>
    <numFmt numFmtId="180" formatCode="&quot;฿&quot;#,##0.00;\-&quot;฿&quot;#,##0.00"/>
    <numFmt numFmtId="181" formatCode="&quot;฿&quot;#,##0.00;[Red]\-&quot;฿&quot;#,##0.00"/>
    <numFmt numFmtId="182" formatCode="_-&quot;฿&quot;* #,##0_-;\-&quot;฿&quot;* #,##0_-;_-&quot;฿&quot;* &quot;-&quot;_-;_-@_-"/>
    <numFmt numFmtId="183" formatCode="_-* #,##0_-;\-* #,##0_-;_-* &quot;-&quot;_-;_-@_-"/>
    <numFmt numFmtId="184" formatCode="_-&quot;฿&quot;* #,##0.00_-;\-&quot;฿&quot;* #,##0.00_-;_-&quot;฿&quot;* &quot;-&quot;??_-;_-@_-"/>
    <numFmt numFmtId="185" formatCode="_-* #,##0.00_-;\-* #,##0.00_-;_-* &quot;-&quot;??_-;_-@_-"/>
    <numFmt numFmtId="186" formatCode="&quot;ผ&quot;#,##0.00_);[Red]\(&quot;ผ&quot;#,##0.00\)"/>
    <numFmt numFmtId="187" formatCode="#,##0;\(#,##0\)"/>
    <numFmt numFmtId="188" formatCode="\-"/>
    <numFmt numFmtId="189" formatCode="#,##0.0;\(#,##0.0\)"/>
    <numFmt numFmtId="190" formatCode="#,##0;[Red]\(#,##0\)"/>
    <numFmt numFmtId="191" formatCode="#,##0.000;[Red]\(#,##0.000\)"/>
    <numFmt numFmtId="192" formatCode="#,##0.0;[Red]\-#,##0.0"/>
    <numFmt numFmtId="193" formatCode="\ #,##0_);\(#,##0\)"/>
    <numFmt numFmtId="194" formatCode="\ #,##0.00_);\(#,##0.00\)"/>
    <numFmt numFmtId="195" formatCode="#,##0;\(#,##0\);\-"/>
    <numFmt numFmtId="196" formatCode="#,##0.0;[Red]\(#,##0.0\)"/>
    <numFmt numFmtId="197" formatCode="_(* #,##0_);_(* \(#,##0\);_(* &quot;-&quot;??_);_(@_)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(* #,##0.0_);_(* \(#,##0.0\);_(* &quot;-&quot;??_);_(@_)"/>
    <numFmt numFmtId="203" formatCode="[$€-2]\ #,##0.00_);[Red]\([$€-2]\ #,##0.00\)"/>
    <numFmt numFmtId="204" formatCode="#,##0.0_);[Red]\(#,##0.0\)"/>
  </numFmts>
  <fonts count="16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Cordia New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sz val="16"/>
      <name val="Angsana New"/>
      <family val="1"/>
    </font>
    <font>
      <i/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u val="single"/>
      <sz val="16"/>
      <name val="Angsana New"/>
      <family val="1"/>
    </font>
    <font>
      <sz val="16"/>
      <color indexed="8"/>
      <name val="Angsana New"/>
      <family val="1"/>
    </font>
    <font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97" fontId="7" fillId="0" borderId="1" xfId="21" applyNumberFormat="1" applyFont="1" applyFill="1" applyBorder="1" applyAlignment="1">
      <alignment horizontal="center"/>
      <protection/>
    </xf>
    <xf numFmtId="197" fontId="7" fillId="0" borderId="0" xfId="21" applyNumberFormat="1" applyFont="1" applyFill="1" applyBorder="1" applyAlignment="1">
      <alignment horizontal="center"/>
      <protection/>
    </xf>
    <xf numFmtId="37" fontId="7" fillId="0" borderId="0" xfId="21" applyNumberFormat="1" applyFont="1" applyFill="1" applyAlignment="1">
      <alignment horizontal="right"/>
      <protection/>
    </xf>
    <xf numFmtId="37" fontId="7" fillId="0" borderId="0" xfId="21" applyNumberFormat="1" applyFont="1" applyFill="1" applyAlignment="1">
      <alignment horizontal="center"/>
      <protection/>
    </xf>
    <xf numFmtId="197" fontId="13" fillId="0" borderId="0" xfId="21" applyNumberFormat="1" applyFont="1" applyFill="1" applyBorder="1" applyAlignment="1">
      <alignment horizontal="center"/>
      <protection/>
    </xf>
    <xf numFmtId="197" fontId="7" fillId="0" borderId="0" xfId="0" applyNumberFormat="1" applyFont="1" applyFill="1" applyAlignment="1">
      <alignment horizontal="center"/>
    </xf>
    <xf numFmtId="197" fontId="7" fillId="0" borderId="0" xfId="21" applyNumberFormat="1" applyFont="1" applyFill="1" applyAlignment="1">
      <alignment horizontal="center"/>
      <protection/>
    </xf>
    <xf numFmtId="38" fontId="7" fillId="0" borderId="0" xfId="21" applyNumberFormat="1" applyFont="1" applyFill="1" applyAlignment="1">
      <alignment horizontal="centerContinuous"/>
      <protection/>
    </xf>
    <xf numFmtId="37" fontId="8" fillId="0" borderId="0" xfId="21" applyNumberFormat="1" applyFont="1" applyFill="1" applyBorder="1" applyAlignment="1">
      <alignment horizontal="centerContinuous"/>
      <protection/>
    </xf>
    <xf numFmtId="38" fontId="8" fillId="0" borderId="0" xfId="21" applyNumberFormat="1" applyFont="1" applyFill="1" applyAlignment="1">
      <alignment horizontal="centerContinuous"/>
      <protection/>
    </xf>
    <xf numFmtId="0" fontId="7" fillId="0" borderId="0" xfId="0" applyFont="1" applyFill="1" applyAlignment="1">
      <alignment horizontal="centerContinuous"/>
    </xf>
    <xf numFmtId="37" fontId="8" fillId="0" borderId="0" xfId="21" applyNumberFormat="1" applyFont="1" applyFill="1" applyAlignment="1">
      <alignment horizontal="centerContinuous"/>
      <protection/>
    </xf>
    <xf numFmtId="37" fontId="8" fillId="0" borderId="0" xfId="21" applyNumberFormat="1" applyFont="1" applyFill="1" applyBorder="1" applyAlignment="1">
      <alignment horizontal="left"/>
      <protection/>
    </xf>
    <xf numFmtId="38" fontId="7" fillId="0" borderId="0" xfId="21" applyNumberFormat="1" applyFont="1" applyFill="1" applyAlignment="1">
      <alignment horizontal="left"/>
      <protection/>
    </xf>
    <xf numFmtId="38" fontId="7" fillId="0" borderId="0" xfId="0" applyNumberFormat="1" applyFont="1" applyFill="1" applyAlignment="1">
      <alignment horizontal="centerContinuous"/>
    </xf>
    <xf numFmtId="37" fontId="7" fillId="0" borderId="0" xfId="0" applyNumberFormat="1" applyFont="1" applyFill="1" applyAlignment="1">
      <alignment horizontal="centerContinuous"/>
    </xf>
    <xf numFmtId="187" fontId="7" fillId="0" borderId="0" xfId="0" applyNumberFormat="1" applyFont="1" applyFill="1" applyAlignment="1">
      <alignment horizontal="centerContinuous"/>
    </xf>
    <xf numFmtId="187" fontId="7" fillId="0" borderId="0" xfId="0" applyNumberFormat="1" applyFont="1" applyFill="1" applyBorder="1" applyAlignment="1">
      <alignment horizontal="centerContinuous"/>
    </xf>
    <xf numFmtId="37" fontId="7" fillId="0" borderId="0" xfId="0" applyNumberFormat="1" applyFont="1" applyFill="1" applyAlignment="1">
      <alignment/>
    </xf>
    <xf numFmtId="38" fontId="9" fillId="0" borderId="0" xfId="21" applyNumberFormat="1" applyFont="1" applyFill="1" applyAlignment="1">
      <alignment/>
      <protection/>
    </xf>
    <xf numFmtId="38" fontId="10" fillId="0" borderId="0" xfId="21" applyNumberFormat="1" applyFont="1" applyFill="1" applyAlignment="1">
      <alignment horizontal="center"/>
      <protection/>
    </xf>
    <xf numFmtId="37" fontId="9" fillId="0" borderId="1" xfId="21" applyNumberFormat="1" applyFont="1" applyFill="1" applyBorder="1" applyAlignment="1">
      <alignment horizontal="right"/>
      <protection/>
    </xf>
    <xf numFmtId="37" fontId="9" fillId="0" borderId="1" xfId="21" applyNumberFormat="1" applyFont="1" applyFill="1" applyBorder="1" applyAlignment="1">
      <alignment horizontal="center"/>
      <protection/>
    </xf>
    <xf numFmtId="37" fontId="9" fillId="0" borderId="0" xfId="21" applyNumberFormat="1" applyFont="1" applyFill="1" applyAlignment="1">
      <alignment/>
      <protection/>
    </xf>
    <xf numFmtId="0" fontId="9" fillId="0" borderId="0" xfId="0" applyFont="1" applyFill="1" applyAlignment="1">
      <alignment/>
    </xf>
    <xf numFmtId="0" fontId="7" fillId="0" borderId="0" xfId="21" applyNumberFormat="1" applyFont="1" applyFill="1" applyAlignment="1">
      <alignment/>
      <protection/>
    </xf>
    <xf numFmtId="38" fontId="11" fillId="0" borderId="0" xfId="21" applyNumberFormat="1" applyFont="1" applyFill="1" applyAlignment="1">
      <alignment horizontal="center"/>
      <protection/>
    </xf>
    <xf numFmtId="0" fontId="11" fillId="0" borderId="0" xfId="21" applyNumberFormat="1" applyFont="1" applyFill="1" applyAlignment="1">
      <alignment horizontal="center"/>
      <protection/>
    </xf>
    <xf numFmtId="1" fontId="11" fillId="0" borderId="0" xfId="0" applyNumberFormat="1" applyFont="1" applyFill="1" applyBorder="1" applyAlignment="1" quotePrefix="1">
      <alignment horizontal="center"/>
    </xf>
    <xf numFmtId="187" fontId="11" fillId="0" borderId="0" xfId="0" applyNumberFormat="1" applyFont="1" applyFill="1" applyBorder="1" applyAlignment="1">
      <alignment horizontal="center"/>
    </xf>
    <xf numFmtId="37" fontId="11" fillId="0" borderId="0" xfId="21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38" fontId="7" fillId="0" borderId="0" xfId="21" applyNumberFormat="1" applyFont="1" applyFill="1" applyAlignment="1">
      <alignment/>
      <protection/>
    </xf>
    <xf numFmtId="37" fontId="7" fillId="0" borderId="0" xfId="21" applyNumberFormat="1" applyFont="1" applyFill="1" applyAlignment="1">
      <alignment/>
      <protection/>
    </xf>
    <xf numFmtId="37" fontId="11" fillId="0" borderId="0" xfId="21" applyNumberFormat="1" applyFont="1" applyFill="1" applyBorder="1" applyAlignment="1">
      <alignment horizontal="right"/>
      <protection/>
    </xf>
    <xf numFmtId="37" fontId="11" fillId="0" borderId="0" xfId="21" applyNumberFormat="1" applyFont="1" applyFill="1" applyBorder="1" applyAlignment="1">
      <alignment/>
      <protection/>
    </xf>
    <xf numFmtId="38" fontId="8" fillId="0" borderId="0" xfId="21" applyNumberFormat="1" applyFont="1" applyFill="1" applyAlignment="1">
      <alignment horizontal="center"/>
      <protection/>
    </xf>
    <xf numFmtId="37" fontId="7" fillId="0" borderId="0" xfId="21" applyNumberFormat="1" applyFont="1" applyFill="1" applyBorder="1" applyAlignment="1">
      <alignment horizontal="right"/>
      <protection/>
    </xf>
    <xf numFmtId="38" fontId="7" fillId="0" borderId="0" xfId="21" applyNumberFormat="1" applyFont="1" applyFill="1">
      <alignment/>
      <protection/>
    </xf>
    <xf numFmtId="197" fontId="7" fillId="0" borderId="2" xfId="21" applyNumberFormat="1" applyFont="1" applyFill="1" applyBorder="1" applyAlignment="1">
      <alignment horizontal="center"/>
      <protection/>
    </xf>
    <xf numFmtId="197" fontId="7" fillId="0" borderId="3" xfId="21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204" fontId="8" fillId="0" borderId="0" xfId="21" applyNumberFormat="1" applyFont="1" applyFill="1" applyAlignment="1">
      <alignment horizontal="center"/>
      <protection/>
    </xf>
    <xf numFmtId="204" fontId="7" fillId="0" borderId="0" xfId="21" applyNumberFormat="1" applyFont="1" applyFill="1" applyAlignment="1">
      <alignment horizontal="left"/>
      <protection/>
    </xf>
    <xf numFmtId="37" fontId="7" fillId="0" borderId="1" xfId="21" applyNumberFormat="1" applyFont="1" applyFill="1" applyBorder="1" applyAlignment="1">
      <alignment horizontal="right"/>
      <protection/>
    </xf>
    <xf numFmtId="37" fontId="7" fillId="0" borderId="2" xfId="21" applyNumberFormat="1" applyFont="1" applyFill="1" applyBorder="1" applyAlignment="1">
      <alignment horizontal="right"/>
      <protection/>
    </xf>
    <xf numFmtId="37" fontId="7" fillId="0" borderId="0" xfId="21" applyNumberFormat="1" applyFont="1" applyFill="1" applyBorder="1">
      <alignment/>
      <protection/>
    </xf>
    <xf numFmtId="38" fontId="7" fillId="0" borderId="0" xfId="21" applyNumberFormat="1" applyFont="1" applyFill="1" applyAlignment="1">
      <alignment horizontal="center"/>
      <protection/>
    </xf>
    <xf numFmtId="204" fontId="8" fillId="0" borderId="0" xfId="21" applyNumberFormat="1" applyFont="1" applyFill="1">
      <alignment/>
      <protection/>
    </xf>
    <xf numFmtId="37" fontId="7" fillId="0" borderId="0" xfId="21" applyNumberFormat="1" applyFont="1" applyFill="1" applyBorder="1" applyAlignment="1">
      <alignment horizontal="center"/>
      <protection/>
    </xf>
    <xf numFmtId="37" fontId="7" fillId="0" borderId="0" xfId="21" applyNumberFormat="1" applyFont="1" applyFill="1">
      <alignment/>
      <protection/>
    </xf>
    <xf numFmtId="37" fontId="7" fillId="0" borderId="4" xfId="21" applyNumberFormat="1" applyFont="1" applyFill="1" applyBorder="1" applyAlignment="1">
      <alignment horizontal="right"/>
      <protection/>
    </xf>
    <xf numFmtId="193" fontId="7" fillId="0" borderId="1" xfId="15" applyNumberFormat="1" applyFont="1" applyFill="1" applyBorder="1" applyAlignment="1">
      <alignment horizontal="right"/>
    </xf>
    <xf numFmtId="37" fontId="7" fillId="0" borderId="0" xfId="15" applyNumberFormat="1" applyFont="1" applyFill="1" applyBorder="1" applyAlignment="1">
      <alignment horizontal="right"/>
    </xf>
    <xf numFmtId="197" fontId="7" fillId="0" borderId="1" xfId="21" applyNumberFormat="1" applyFont="1" applyFill="1" applyBorder="1" applyAlignment="1">
      <alignment horizontal="right"/>
      <protection/>
    </xf>
    <xf numFmtId="197" fontId="7" fillId="0" borderId="0" xfId="21" applyNumberFormat="1" applyFont="1" applyFill="1">
      <alignment/>
      <protection/>
    </xf>
    <xf numFmtId="197" fontId="7" fillId="0" borderId="4" xfId="21" applyNumberFormat="1" applyFont="1" applyFill="1" applyBorder="1" applyAlignment="1">
      <alignment horizontal="right"/>
      <protection/>
    </xf>
    <xf numFmtId="197" fontId="7" fillId="0" borderId="0" xfId="21" applyNumberFormat="1" applyFont="1" applyFill="1" applyAlignment="1">
      <alignment horizontal="right"/>
      <protection/>
    </xf>
    <xf numFmtId="38" fontId="7" fillId="0" borderId="5" xfId="21" applyNumberFormat="1" applyFont="1" applyFill="1" applyBorder="1" applyAlignment="1">
      <alignment/>
      <protection/>
    </xf>
    <xf numFmtId="38" fontId="7" fillId="0" borderId="0" xfId="21" applyNumberFormat="1" applyFont="1" applyFill="1" applyBorder="1" applyAlignment="1">
      <alignment/>
      <protection/>
    </xf>
    <xf numFmtId="190" fontId="7" fillId="0" borderId="0" xfId="21" applyNumberFormat="1" applyFont="1" applyFill="1" applyAlignment="1">
      <alignment horizontal="centerContinuous"/>
      <protection/>
    </xf>
    <xf numFmtId="0" fontId="7" fillId="0" borderId="0" xfId="0" applyFont="1" applyFill="1" applyAlignment="1">
      <alignment horizontal="left"/>
    </xf>
    <xf numFmtId="190" fontId="7" fillId="0" borderId="0" xfId="21" applyNumberFormat="1" applyFont="1" applyFill="1" applyAlignment="1">
      <alignment horizontal="left"/>
      <protection/>
    </xf>
    <xf numFmtId="0" fontId="7" fillId="0" borderId="0" xfId="21" applyNumberFormat="1" applyFont="1" applyFill="1">
      <alignment/>
      <protection/>
    </xf>
    <xf numFmtId="190" fontId="7" fillId="0" borderId="0" xfId="21" applyNumberFormat="1" applyFont="1" applyFill="1">
      <alignment/>
      <protection/>
    </xf>
    <xf numFmtId="197" fontId="7" fillId="0" borderId="0" xfId="0" applyNumberFormat="1" applyFont="1" applyFill="1" applyBorder="1" applyAlignment="1">
      <alignment horizontal="center"/>
    </xf>
    <xf numFmtId="197" fontId="7" fillId="0" borderId="0" xfId="15" applyNumberFormat="1" applyFont="1" applyFill="1" applyAlignment="1">
      <alignment horizontal="center"/>
    </xf>
    <xf numFmtId="197" fontId="7" fillId="0" borderId="1" xfId="0" applyNumberFormat="1" applyFont="1" applyFill="1" applyBorder="1" applyAlignment="1">
      <alignment horizontal="center"/>
    </xf>
    <xf numFmtId="197" fontId="7" fillId="0" borderId="3" xfId="0" applyNumberFormat="1" applyFont="1" applyFill="1" applyBorder="1" applyAlignment="1">
      <alignment horizontal="center"/>
    </xf>
    <xf numFmtId="194" fontId="7" fillId="0" borderId="0" xfId="15" applyNumberFormat="1" applyFont="1" applyFill="1" applyBorder="1" applyAlignment="1">
      <alignment/>
    </xf>
    <xf numFmtId="193" fontId="7" fillId="0" borderId="0" xfId="15" applyNumberFormat="1" applyFont="1" applyFill="1" applyBorder="1" applyAlignment="1">
      <alignment/>
    </xf>
    <xf numFmtId="194" fontId="7" fillId="0" borderId="1" xfId="15" applyNumberFormat="1" applyFont="1" applyFill="1" applyBorder="1" applyAlignment="1">
      <alignment/>
    </xf>
    <xf numFmtId="194" fontId="7" fillId="0" borderId="4" xfId="15" applyNumberFormat="1" applyFont="1" applyFill="1" applyBorder="1" applyAlignment="1">
      <alignment/>
    </xf>
    <xf numFmtId="193" fontId="7" fillId="0" borderId="0" xfId="15" applyNumberFormat="1" applyFont="1" applyFill="1" applyAlignment="1">
      <alignment/>
    </xf>
    <xf numFmtId="40" fontId="7" fillId="0" borderId="0" xfId="21" applyNumberFormat="1" applyFont="1" applyFill="1">
      <alignment/>
      <protection/>
    </xf>
    <xf numFmtId="40" fontId="8" fillId="0" borderId="0" xfId="21" applyNumberFormat="1" applyFont="1" applyFill="1" applyAlignment="1">
      <alignment horizontal="center"/>
      <protection/>
    </xf>
    <xf numFmtId="1" fontId="11" fillId="0" borderId="0" xfId="21" applyNumberFormat="1" applyFont="1" applyFill="1" applyBorder="1" applyAlignment="1">
      <alignment horizontal="center"/>
      <protection/>
    </xf>
    <xf numFmtId="1" fontId="11" fillId="0" borderId="0" xfId="21" applyNumberFormat="1" applyFont="1" applyFill="1" applyBorder="1">
      <alignment/>
      <protection/>
    </xf>
    <xf numFmtId="1" fontId="7" fillId="0" borderId="0" xfId="21" applyNumberFormat="1" applyFont="1" applyFill="1">
      <alignment/>
      <protection/>
    </xf>
    <xf numFmtId="0" fontId="9" fillId="0" borderId="0" xfId="0" applyFont="1" applyFill="1" applyAlignment="1">
      <alignment/>
    </xf>
    <xf numFmtId="38" fontId="7" fillId="0" borderId="0" xfId="21" applyNumberFormat="1" applyFont="1" applyFill="1" applyBorder="1">
      <alignment/>
      <protection/>
    </xf>
    <xf numFmtId="197" fontId="7" fillId="0" borderId="0" xfId="15" applyNumberFormat="1" applyFont="1" applyFill="1" applyBorder="1" applyAlignment="1">
      <alignment horizontal="center"/>
    </xf>
    <xf numFmtId="187" fontId="7" fillId="0" borderId="0" xfId="0" applyNumberFormat="1" applyFont="1" applyFill="1" applyAlignment="1">
      <alignment/>
    </xf>
    <xf numFmtId="187" fontId="8" fillId="0" borderId="0" xfId="0" applyNumberFormat="1" applyFont="1" applyFill="1" applyAlignment="1">
      <alignment horizontal="center"/>
    </xf>
    <xf numFmtId="187" fontId="7" fillId="0" borderId="0" xfId="0" applyNumberFormat="1" applyFont="1" applyFill="1" applyAlignment="1">
      <alignment/>
    </xf>
    <xf numFmtId="187" fontId="8" fillId="0" borderId="0" xfId="0" applyNumberFormat="1" applyFont="1" applyFill="1" applyAlignment="1">
      <alignment horizontal="centerContinuous"/>
    </xf>
    <xf numFmtId="37" fontId="7" fillId="0" borderId="0" xfId="21" applyNumberFormat="1" applyFont="1" applyFill="1" applyAlignment="1">
      <alignment horizontal="centerContinuous"/>
      <protection/>
    </xf>
    <xf numFmtId="3" fontId="7" fillId="0" borderId="0" xfId="21" applyNumberFormat="1" applyFont="1" applyFill="1" applyBorder="1" applyAlignment="1">
      <alignment horizontal="right"/>
      <protection/>
    </xf>
    <xf numFmtId="3" fontId="7" fillId="0" borderId="0" xfId="21" applyNumberFormat="1" applyFont="1" applyFill="1" applyBorder="1">
      <alignment/>
      <protection/>
    </xf>
    <xf numFmtId="0" fontId="7" fillId="0" borderId="0" xfId="0" applyFont="1" applyFill="1" applyAlignment="1">
      <alignment horizontal="right"/>
    </xf>
    <xf numFmtId="197" fontId="8" fillId="0" borderId="0" xfId="21" applyNumberFormat="1" applyFont="1" applyFill="1" applyAlignment="1">
      <alignment horizontal="center"/>
      <protection/>
    </xf>
    <xf numFmtId="197" fontId="7" fillId="0" borderId="1" xfId="15" applyNumberFormat="1" applyFont="1" applyFill="1" applyBorder="1" applyAlignment="1">
      <alignment horizontal="center"/>
    </xf>
    <xf numFmtId="197" fontId="7" fillId="0" borderId="2" xfId="15" applyNumberFormat="1" applyFont="1" applyFill="1" applyBorder="1" applyAlignment="1">
      <alignment horizontal="center"/>
    </xf>
    <xf numFmtId="38" fontId="7" fillId="0" borderId="0" xfId="0" applyNumberFormat="1" applyFont="1" applyFill="1" applyAlignment="1">
      <alignment vertical="center"/>
    </xf>
    <xf numFmtId="197" fontId="13" fillId="0" borderId="0" xfId="21" applyNumberFormat="1" applyFont="1" applyFill="1" applyAlignment="1">
      <alignment horizontal="center"/>
      <protection/>
    </xf>
    <xf numFmtId="197" fontId="14" fillId="0" borderId="0" xfId="21" applyNumberFormat="1" applyFont="1" applyFill="1" applyAlignment="1">
      <alignment horizontal="center"/>
      <protection/>
    </xf>
    <xf numFmtId="187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justify"/>
    </xf>
    <xf numFmtId="0" fontId="7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37" fontId="7" fillId="0" borderId="0" xfId="0" applyNumberFormat="1" applyFont="1" applyFill="1" applyAlignment="1">
      <alignment horizontal="right"/>
    </xf>
    <xf numFmtId="37" fontId="7" fillId="0" borderId="0" xfId="0" applyNumberFormat="1" applyFont="1" applyFill="1" applyBorder="1" applyAlignment="1">
      <alignment horizontal="justify"/>
    </xf>
    <xf numFmtId="37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197" fontId="12" fillId="0" borderId="0" xfId="15" applyNumberFormat="1" applyFont="1" applyFill="1" applyBorder="1" applyAlignment="1">
      <alignment horizontal="right"/>
    </xf>
    <xf numFmtId="37" fontId="7" fillId="0" borderId="6" xfId="0" applyNumberFormat="1" applyFont="1" applyFill="1" applyBorder="1" applyAlignment="1">
      <alignment horizontal="right"/>
    </xf>
    <xf numFmtId="37" fontId="15" fillId="0" borderId="0" xfId="15" applyNumberFormat="1" applyFont="1" applyFill="1" applyBorder="1" applyAlignment="1">
      <alignment horizontal="right"/>
    </xf>
    <xf numFmtId="37" fontId="13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7" fontId="13" fillId="0" borderId="1" xfId="21" applyNumberFormat="1" applyFont="1" applyFill="1" applyBorder="1" applyAlignment="1">
      <alignment horizontal="center"/>
      <protection/>
    </xf>
    <xf numFmtId="37" fontId="7" fillId="0" borderId="3" xfId="0" applyNumberFormat="1" applyFont="1" applyFill="1" applyBorder="1" applyAlignment="1">
      <alignment horizontal="right"/>
    </xf>
    <xf numFmtId="197" fontId="7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97" fontId="7" fillId="2" borderId="2" xfId="21" applyNumberFormat="1" applyFont="1" applyFill="1" applyBorder="1" applyAlignment="1">
      <alignment horizontal="center"/>
      <protection/>
    </xf>
    <xf numFmtId="197" fontId="7" fillId="2" borderId="0" xfId="21" applyNumberFormat="1" applyFont="1" applyFill="1" applyAlignment="1">
      <alignment horizontal="center"/>
      <protection/>
    </xf>
    <xf numFmtId="197" fontId="7" fillId="2" borderId="3" xfId="21" applyNumberFormat="1" applyFont="1" applyFill="1" applyBorder="1" applyAlignment="1">
      <alignment horizontal="center"/>
      <protection/>
    </xf>
    <xf numFmtId="197" fontId="7" fillId="2" borderId="0" xfId="21" applyNumberFormat="1" applyFont="1" applyFill="1" applyBorder="1" applyAlignment="1">
      <alignment horizontal="center"/>
      <protection/>
    </xf>
    <xf numFmtId="37" fontId="7" fillId="2" borderId="2" xfId="21" applyNumberFormat="1" applyFont="1" applyFill="1" applyBorder="1" applyAlignment="1">
      <alignment horizontal="right"/>
      <protection/>
    </xf>
    <xf numFmtId="37" fontId="7" fillId="2" borderId="0" xfId="21" applyNumberFormat="1" applyFont="1" applyFill="1" applyBorder="1">
      <alignment/>
      <protection/>
    </xf>
    <xf numFmtId="37" fontId="7" fillId="2" borderId="0" xfId="21" applyNumberFormat="1" applyFont="1" applyFill="1">
      <alignment/>
      <protection/>
    </xf>
    <xf numFmtId="197" fontId="7" fillId="2" borderId="1" xfId="21" applyNumberFormat="1" applyFont="1" applyFill="1" applyBorder="1" applyAlignment="1">
      <alignment horizontal="right"/>
      <protection/>
    </xf>
    <xf numFmtId="197" fontId="7" fillId="2" borderId="0" xfId="21" applyNumberFormat="1" applyFont="1" applyFill="1">
      <alignment/>
      <protection/>
    </xf>
    <xf numFmtId="197" fontId="7" fillId="2" borderId="0" xfId="15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&amp;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9"/>
  <sheetViews>
    <sheetView showGridLines="0" tabSelected="1" zoomScale="70" zoomScaleNormal="70" workbookViewId="0" topLeftCell="A1">
      <selection activeCell="O8" sqref="O8"/>
    </sheetView>
  </sheetViews>
  <sheetFormatPr defaultColWidth="9.00390625" defaultRowHeight="21" customHeight="1"/>
  <cols>
    <col min="1" max="1" width="2.625" style="83" customWidth="1"/>
    <col min="2" max="2" width="59.125" style="83" customWidth="1"/>
    <col min="3" max="3" width="5.50390625" style="84" customWidth="1"/>
    <col min="4" max="4" width="1.4921875" style="83" customWidth="1"/>
    <col min="5" max="5" width="26.50390625" style="19" customWidth="1"/>
    <col min="6" max="6" width="1.875" style="19" customWidth="1"/>
    <col min="7" max="7" width="27.375" style="19" customWidth="1"/>
    <col min="8" max="8" width="1.875" style="19" customWidth="1"/>
    <col min="9" max="9" width="24.125" style="19" customWidth="1"/>
    <col min="10" max="10" width="1.875" style="19" customWidth="1"/>
    <col min="11" max="11" width="27.125" style="19" bestFit="1" customWidth="1"/>
    <col min="12" max="13" width="1.4921875" style="83" customWidth="1"/>
    <col min="14" max="14" width="17.125" style="83" customWidth="1"/>
    <col min="15" max="16384" width="10.625" style="83" customWidth="1"/>
  </cols>
  <sheetData>
    <row r="1" spans="2:12" s="14" customFormat="1" ht="21" customHeight="1">
      <c r="B1" s="8" t="s">
        <v>112</v>
      </c>
      <c r="C1" s="9"/>
      <c r="D1" s="10"/>
      <c r="E1" s="10"/>
      <c r="F1" s="11"/>
      <c r="G1" s="10"/>
      <c r="H1" s="9"/>
      <c r="I1" s="9"/>
      <c r="J1" s="12"/>
      <c r="K1" s="9"/>
      <c r="L1" s="13"/>
    </row>
    <row r="2" spans="2:12" s="14" customFormat="1" ht="21" customHeight="1">
      <c r="B2" s="8" t="s">
        <v>0</v>
      </c>
      <c r="C2" s="9"/>
      <c r="D2" s="10"/>
      <c r="E2" s="10"/>
      <c r="F2" s="11"/>
      <c r="G2" s="10"/>
      <c r="H2" s="9"/>
      <c r="I2" s="9"/>
      <c r="J2" s="12"/>
      <c r="K2" s="9"/>
      <c r="L2" s="13"/>
    </row>
    <row r="3" spans="2:12" s="14" customFormat="1" ht="21" customHeight="1">
      <c r="B3" s="8" t="s">
        <v>110</v>
      </c>
      <c r="C3" s="9"/>
      <c r="D3" s="10"/>
      <c r="E3" s="10"/>
      <c r="F3" s="11"/>
      <c r="G3" s="10"/>
      <c r="H3" s="9"/>
      <c r="I3" s="9"/>
      <c r="J3" s="12"/>
      <c r="K3" s="9"/>
      <c r="L3" s="13"/>
    </row>
    <row r="4" spans="2:11" s="19" customFormat="1" ht="21" customHeight="1">
      <c r="B4" s="15" t="s">
        <v>1</v>
      </c>
      <c r="C4" s="16"/>
      <c r="D4" s="16"/>
      <c r="E4" s="17"/>
      <c r="F4" s="18"/>
      <c r="G4" s="17"/>
      <c r="H4" s="16"/>
      <c r="I4" s="16"/>
      <c r="J4" s="16"/>
      <c r="K4" s="16"/>
    </row>
    <row r="5" spans="3:12" s="20" customFormat="1" ht="21" customHeight="1">
      <c r="C5" s="21"/>
      <c r="D5" s="21"/>
      <c r="E5" s="22"/>
      <c r="F5" s="23" t="s">
        <v>2</v>
      </c>
      <c r="G5" s="22"/>
      <c r="H5" s="24"/>
      <c r="I5" s="22"/>
      <c r="J5" s="23" t="s">
        <v>3</v>
      </c>
      <c r="K5" s="22"/>
      <c r="L5" s="25"/>
    </row>
    <row r="6" spans="2:12" s="33" customFormat="1" ht="21" customHeight="1">
      <c r="B6" s="26"/>
      <c r="C6" s="27" t="s">
        <v>4</v>
      </c>
      <c r="D6" s="28"/>
      <c r="E6" s="29">
        <v>2006</v>
      </c>
      <c r="F6" s="30"/>
      <c r="G6" s="29">
        <v>2005</v>
      </c>
      <c r="H6" s="31"/>
      <c r="I6" s="29">
        <v>2006</v>
      </c>
      <c r="J6" s="30"/>
      <c r="K6" s="29">
        <v>2005</v>
      </c>
      <c r="L6" s="32"/>
    </row>
    <row r="7" spans="2:12" s="33" customFormat="1" ht="21" customHeight="1">
      <c r="B7" s="26" t="s">
        <v>103</v>
      </c>
      <c r="C7" s="27"/>
      <c r="D7" s="28"/>
      <c r="E7" s="32"/>
      <c r="F7" s="32"/>
      <c r="G7" s="32"/>
      <c r="H7" s="34"/>
      <c r="I7" s="35"/>
      <c r="J7" s="36"/>
      <c r="K7" s="35"/>
      <c r="L7" s="32"/>
    </row>
    <row r="8" spans="2:12" s="33" customFormat="1" ht="21" customHeight="1">
      <c r="B8" s="33" t="s">
        <v>5</v>
      </c>
      <c r="C8" s="37"/>
      <c r="D8" s="37"/>
      <c r="E8" s="32"/>
      <c r="F8" s="32"/>
      <c r="G8" s="32"/>
      <c r="H8" s="3"/>
      <c r="I8" s="38"/>
      <c r="J8" s="38"/>
      <c r="K8" s="38"/>
      <c r="L8" s="32"/>
    </row>
    <row r="9" spans="2:12" s="33" customFormat="1" ht="21" customHeight="1">
      <c r="B9" s="33" t="s">
        <v>50</v>
      </c>
      <c r="C9" s="37"/>
      <c r="D9" s="37"/>
      <c r="E9" s="7">
        <v>330525209</v>
      </c>
      <c r="F9" s="7"/>
      <c r="G9" s="7">
        <v>26211028</v>
      </c>
      <c r="H9" s="2"/>
      <c r="I9" s="7">
        <v>330511007</v>
      </c>
      <c r="J9" s="7"/>
      <c r="K9" s="7">
        <v>26196229</v>
      </c>
      <c r="L9" s="32"/>
    </row>
    <row r="10" spans="2:12" s="33" customFormat="1" ht="21" customHeight="1">
      <c r="B10" s="33" t="s">
        <v>43</v>
      </c>
      <c r="C10" s="37">
        <v>8</v>
      </c>
      <c r="D10" s="37"/>
      <c r="E10" s="39"/>
      <c r="F10" s="2"/>
      <c r="G10" s="39"/>
      <c r="H10" s="39"/>
      <c r="I10" s="39"/>
      <c r="J10" s="39"/>
      <c r="K10" s="39"/>
      <c r="L10" s="32"/>
    </row>
    <row r="11" spans="2:12" s="33" customFormat="1" ht="21" customHeight="1">
      <c r="B11" s="33" t="s">
        <v>117</v>
      </c>
      <c r="C11" s="37">
        <v>7</v>
      </c>
      <c r="D11" s="37"/>
      <c r="E11" s="39">
        <v>2684734</v>
      </c>
      <c r="F11" s="2"/>
      <c r="G11" s="2">
        <v>0</v>
      </c>
      <c r="H11" s="2"/>
      <c r="I11" s="2">
        <v>2684734</v>
      </c>
      <c r="J11" s="2"/>
      <c r="K11" s="2">
        <v>0</v>
      </c>
      <c r="L11" s="32"/>
    </row>
    <row r="12" spans="2:12" s="33" customFormat="1" ht="21" customHeight="1">
      <c r="B12" s="33" t="s">
        <v>118</v>
      </c>
      <c r="C12" s="37"/>
      <c r="D12" s="37"/>
      <c r="E12" s="2">
        <v>37195593</v>
      </c>
      <c r="F12" s="2"/>
      <c r="G12" s="2">
        <v>508124719</v>
      </c>
      <c r="H12" s="2"/>
      <c r="I12" s="2">
        <v>37195593</v>
      </c>
      <c r="J12" s="2"/>
      <c r="K12" s="2">
        <v>508124719</v>
      </c>
      <c r="L12" s="32"/>
    </row>
    <row r="13" spans="2:12" s="33" customFormat="1" ht="21" customHeight="1">
      <c r="B13" s="33" t="s">
        <v>113</v>
      </c>
      <c r="C13" s="37">
        <v>7</v>
      </c>
      <c r="D13" s="37"/>
      <c r="E13" s="2">
        <v>2274774</v>
      </c>
      <c r="F13" s="7"/>
      <c r="G13" s="2">
        <v>285286</v>
      </c>
      <c r="H13" s="2"/>
      <c r="I13" s="2">
        <f>310734+1964040</f>
        <v>2274774</v>
      </c>
      <c r="J13" s="7"/>
      <c r="K13" s="2">
        <v>285286</v>
      </c>
      <c r="L13" s="32"/>
    </row>
    <row r="14" spans="2:12" s="33" customFormat="1" ht="21" customHeight="1">
      <c r="B14" s="33" t="s">
        <v>60</v>
      </c>
      <c r="C14" s="37">
        <v>9</v>
      </c>
      <c r="D14" s="37"/>
      <c r="E14" s="2">
        <v>194952102</v>
      </c>
      <c r="F14" s="7"/>
      <c r="G14" s="2">
        <v>807787249</v>
      </c>
      <c r="H14" s="2"/>
      <c r="I14" s="2">
        <v>194952102</v>
      </c>
      <c r="J14" s="7"/>
      <c r="K14" s="2">
        <v>807787249</v>
      </c>
      <c r="L14" s="32"/>
    </row>
    <row r="15" spans="2:12" s="33" customFormat="1" ht="21" customHeight="1">
      <c r="B15" s="33" t="s">
        <v>6</v>
      </c>
      <c r="C15" s="37"/>
      <c r="D15" s="37"/>
      <c r="E15" s="2"/>
      <c r="F15" s="7"/>
      <c r="G15" s="2"/>
      <c r="H15" s="2"/>
      <c r="I15" s="2"/>
      <c r="J15" s="7"/>
      <c r="K15" s="2"/>
      <c r="L15" s="32"/>
    </row>
    <row r="16" spans="2:12" s="33" customFormat="1" ht="21" customHeight="1">
      <c r="B16" s="33" t="s">
        <v>7</v>
      </c>
      <c r="C16" s="37"/>
      <c r="D16" s="37"/>
      <c r="E16" s="2">
        <v>4263053</v>
      </c>
      <c r="F16" s="7"/>
      <c r="G16" s="2">
        <v>11978982</v>
      </c>
      <c r="H16" s="2"/>
      <c r="I16" s="2">
        <v>4263053</v>
      </c>
      <c r="J16" s="7"/>
      <c r="K16" s="2">
        <v>11978982</v>
      </c>
      <c r="L16" s="32"/>
    </row>
    <row r="17" spans="2:12" s="33" customFormat="1" ht="21" customHeight="1">
      <c r="B17" s="33" t="s">
        <v>8</v>
      </c>
      <c r="C17" s="37"/>
      <c r="D17" s="37"/>
      <c r="E17" s="2">
        <v>4698745</v>
      </c>
      <c r="F17" s="7"/>
      <c r="G17" s="2">
        <v>54186535</v>
      </c>
      <c r="H17" s="2"/>
      <c r="I17" s="2">
        <v>4698745</v>
      </c>
      <c r="J17" s="7"/>
      <c r="K17" s="2">
        <v>54186535</v>
      </c>
      <c r="L17" s="32"/>
    </row>
    <row r="18" spans="2:12" s="33" customFormat="1" ht="21" customHeight="1">
      <c r="B18" s="33" t="s">
        <v>53</v>
      </c>
      <c r="C18" s="37"/>
      <c r="D18" s="37"/>
      <c r="E18" s="2">
        <v>35975246</v>
      </c>
      <c r="F18" s="7"/>
      <c r="G18" s="2">
        <v>43973257</v>
      </c>
      <c r="H18" s="2"/>
      <c r="I18" s="2">
        <v>35975246</v>
      </c>
      <c r="J18" s="7"/>
      <c r="K18" s="2">
        <v>43973257</v>
      </c>
      <c r="L18" s="32"/>
    </row>
    <row r="19" spans="2:12" s="33" customFormat="1" ht="21" customHeight="1">
      <c r="B19" s="33" t="s">
        <v>9</v>
      </c>
      <c r="C19" s="37"/>
      <c r="D19" s="37"/>
      <c r="E19" s="1">
        <v>8958085</v>
      </c>
      <c r="F19" s="7"/>
      <c r="G19" s="1">
        <v>48278787</v>
      </c>
      <c r="H19" s="2"/>
      <c r="I19" s="1">
        <f>10922125-1964040</f>
        <v>8958085</v>
      </c>
      <c r="J19" s="7"/>
      <c r="K19" s="1">
        <v>48278787</v>
      </c>
      <c r="L19" s="32"/>
    </row>
    <row r="20" spans="2:12" s="33" customFormat="1" ht="21" customHeight="1">
      <c r="B20" s="33" t="s">
        <v>10</v>
      </c>
      <c r="C20" s="37"/>
      <c r="D20" s="37"/>
      <c r="E20" s="120">
        <f>SUM(E9:E19)</f>
        <v>621527541</v>
      </c>
      <c r="F20" s="121"/>
      <c r="G20" s="120">
        <f>SUM(G9:G19)</f>
        <v>1500825843</v>
      </c>
      <c r="H20" s="2"/>
      <c r="I20" s="40">
        <f>SUM(I9:I19)</f>
        <v>621513339</v>
      </c>
      <c r="J20" s="7"/>
      <c r="K20" s="40">
        <f>SUM(K9:K19)</f>
        <v>1500811044</v>
      </c>
      <c r="L20" s="32"/>
    </row>
    <row r="21" spans="2:12" s="33" customFormat="1" ht="21" customHeight="1">
      <c r="B21" s="33" t="s">
        <v>70</v>
      </c>
      <c r="C21" s="37"/>
      <c r="D21" s="37"/>
      <c r="E21" s="7"/>
      <c r="F21" s="7"/>
      <c r="G21" s="7"/>
      <c r="H21" s="2"/>
      <c r="I21" s="7"/>
      <c r="J21" s="7"/>
      <c r="K21" s="7"/>
      <c r="L21" s="32"/>
    </row>
    <row r="22" spans="2:12" s="33" customFormat="1" ht="21" customHeight="1">
      <c r="B22" s="33" t="s">
        <v>38</v>
      </c>
      <c r="C22" s="37">
        <v>10</v>
      </c>
      <c r="D22" s="37"/>
      <c r="E22" s="7">
        <v>581393502</v>
      </c>
      <c r="F22" s="7"/>
      <c r="G22" s="7">
        <v>582657538</v>
      </c>
      <c r="H22" s="7"/>
      <c r="I22" s="7">
        <v>581393502</v>
      </c>
      <c r="J22" s="7"/>
      <c r="K22" s="7">
        <v>582657538</v>
      </c>
      <c r="L22" s="32"/>
    </row>
    <row r="23" spans="2:12" s="33" customFormat="1" ht="21" customHeight="1">
      <c r="B23" s="33" t="s">
        <v>71</v>
      </c>
      <c r="C23" s="37">
        <v>11</v>
      </c>
      <c r="D23" s="37"/>
      <c r="E23" s="2">
        <v>828581881</v>
      </c>
      <c r="F23" s="7"/>
      <c r="G23" s="2">
        <v>828581881</v>
      </c>
      <c r="H23" s="7"/>
      <c r="I23" s="2">
        <v>828581881</v>
      </c>
      <c r="J23" s="7"/>
      <c r="K23" s="2">
        <v>828581881</v>
      </c>
      <c r="L23" s="32"/>
    </row>
    <row r="24" spans="2:12" s="33" customFormat="1" ht="21" customHeight="1">
      <c r="B24" s="33" t="s">
        <v>168</v>
      </c>
      <c r="C24" s="37">
        <v>12</v>
      </c>
      <c r="D24" s="37"/>
      <c r="E24" s="7">
        <v>6651703</v>
      </c>
      <c r="F24" s="7"/>
      <c r="G24" s="7">
        <v>6461715</v>
      </c>
      <c r="H24" s="2"/>
      <c r="I24" s="7">
        <v>6651703</v>
      </c>
      <c r="J24" s="7"/>
      <c r="K24" s="7">
        <v>6461715</v>
      </c>
      <c r="L24" s="32"/>
    </row>
    <row r="25" spans="2:12" s="33" customFormat="1" ht="21" customHeight="1">
      <c r="B25" s="33" t="s">
        <v>44</v>
      </c>
      <c r="C25" s="37">
        <v>13</v>
      </c>
      <c r="D25" s="37"/>
      <c r="E25" s="2">
        <v>6776887002</v>
      </c>
      <c r="F25" s="2"/>
      <c r="G25" s="2">
        <v>7489396234</v>
      </c>
      <c r="H25" s="2"/>
      <c r="I25" s="2">
        <v>6776887001</v>
      </c>
      <c r="J25" s="7"/>
      <c r="K25" s="2">
        <v>7489396234</v>
      </c>
      <c r="L25" s="32"/>
    </row>
    <row r="26" spans="2:12" s="33" customFormat="1" ht="21" customHeight="1">
      <c r="B26" s="33" t="s">
        <v>185</v>
      </c>
      <c r="C26" s="37">
        <v>14</v>
      </c>
      <c r="D26" s="37"/>
      <c r="E26" s="2">
        <v>3942924</v>
      </c>
      <c r="F26" s="2"/>
      <c r="G26" s="2">
        <v>16689120</v>
      </c>
      <c r="H26" s="2"/>
      <c r="I26" s="2">
        <v>3942924</v>
      </c>
      <c r="J26" s="7"/>
      <c r="K26" s="2">
        <v>16689120</v>
      </c>
      <c r="L26" s="32"/>
    </row>
    <row r="27" spans="2:12" s="33" customFormat="1" ht="21" customHeight="1">
      <c r="B27" s="33" t="s">
        <v>72</v>
      </c>
      <c r="C27" s="37"/>
      <c r="D27" s="37"/>
      <c r="E27" s="1">
        <v>9828992</v>
      </c>
      <c r="F27" s="2"/>
      <c r="G27" s="1">
        <v>11121275</v>
      </c>
      <c r="H27" s="2"/>
      <c r="I27" s="1">
        <v>9828992</v>
      </c>
      <c r="J27" s="7"/>
      <c r="K27" s="1">
        <v>11121275</v>
      </c>
      <c r="L27" s="32"/>
    </row>
    <row r="28" spans="2:12" s="33" customFormat="1" ht="21" customHeight="1">
      <c r="B28" s="33" t="s">
        <v>84</v>
      </c>
      <c r="C28" s="37"/>
      <c r="D28" s="37"/>
      <c r="E28" s="2">
        <f>SUM(E22:E27)</f>
        <v>8207286004</v>
      </c>
      <c r="F28" s="2"/>
      <c r="G28" s="2">
        <f>SUM(G22:G27)</f>
        <v>8934907763</v>
      </c>
      <c r="H28" s="2"/>
      <c r="I28" s="2">
        <f>SUM(I22:I27)</f>
        <v>8207286003</v>
      </c>
      <c r="J28" s="2"/>
      <c r="K28" s="2">
        <f>SUM(K22:K27)</f>
        <v>8934907763</v>
      </c>
      <c r="L28" s="32"/>
    </row>
    <row r="29" spans="2:12" s="33" customFormat="1" ht="21" customHeight="1" thickBot="1">
      <c r="B29" s="33" t="s">
        <v>11</v>
      </c>
      <c r="C29" s="37"/>
      <c r="D29" s="37"/>
      <c r="E29" s="122">
        <f>SUM(E20,E28)</f>
        <v>8828813545</v>
      </c>
      <c r="F29" s="123"/>
      <c r="G29" s="122">
        <f>SUM(G20,G28)</f>
        <v>10435733606</v>
      </c>
      <c r="H29" s="6"/>
      <c r="I29" s="41">
        <f>SUM(I20,I28)</f>
        <v>8828799342</v>
      </c>
      <c r="J29" s="6"/>
      <c r="K29" s="41">
        <f>SUM(K20,K28)</f>
        <v>10435718807</v>
      </c>
      <c r="L29" s="32"/>
    </row>
    <row r="30" spans="3:12" s="33" customFormat="1" ht="21" customHeight="1" thickTop="1">
      <c r="C30" s="37"/>
      <c r="D30" s="37"/>
      <c r="E30" s="38"/>
      <c r="F30" s="38"/>
      <c r="G30" s="38"/>
      <c r="H30" s="3"/>
      <c r="I30" s="38"/>
      <c r="J30" s="38"/>
      <c r="K30" s="38"/>
      <c r="L30" s="32"/>
    </row>
    <row r="31" spans="3:12" s="33" customFormat="1" ht="21" customHeight="1">
      <c r="C31" s="37"/>
      <c r="D31" s="37"/>
      <c r="E31" s="38"/>
      <c r="F31" s="38"/>
      <c r="G31" s="38"/>
      <c r="H31" s="3"/>
      <c r="I31" s="38"/>
      <c r="J31" s="38"/>
      <c r="K31" s="38"/>
      <c r="L31" s="32"/>
    </row>
    <row r="32" spans="3:12" s="33" customFormat="1" ht="21" customHeight="1">
      <c r="C32" s="37"/>
      <c r="D32" s="37"/>
      <c r="E32" s="38"/>
      <c r="F32" s="38"/>
      <c r="G32" s="38"/>
      <c r="H32" s="3"/>
      <c r="I32" s="38"/>
      <c r="J32" s="38"/>
      <c r="K32" s="38"/>
      <c r="L32" s="32"/>
    </row>
    <row r="33" spans="2:12" s="33" customFormat="1" ht="21" customHeight="1">
      <c r="B33" s="33" t="s">
        <v>12</v>
      </c>
      <c r="C33" s="37"/>
      <c r="D33" s="37"/>
      <c r="E33" s="38"/>
      <c r="F33" s="38"/>
      <c r="G33" s="38"/>
      <c r="H33" s="3"/>
      <c r="I33" s="38"/>
      <c r="J33" s="38"/>
      <c r="K33" s="38"/>
      <c r="L33" s="32"/>
    </row>
    <row r="34" spans="2:12" s="14" customFormat="1" ht="21" customHeight="1">
      <c r="B34" s="8" t="s">
        <v>112</v>
      </c>
      <c r="C34" s="9"/>
      <c r="D34" s="10"/>
      <c r="E34" s="10"/>
      <c r="F34" s="11"/>
      <c r="G34" s="10"/>
      <c r="H34" s="9"/>
      <c r="I34" s="9"/>
      <c r="J34" s="12"/>
      <c r="K34" s="9"/>
      <c r="L34" s="13"/>
    </row>
    <row r="35" spans="2:12" s="14" customFormat="1" ht="21" customHeight="1">
      <c r="B35" s="8" t="s">
        <v>13</v>
      </c>
      <c r="C35" s="9"/>
      <c r="D35" s="10"/>
      <c r="E35" s="10"/>
      <c r="F35" s="11"/>
      <c r="G35" s="10"/>
      <c r="H35" s="9"/>
      <c r="I35" s="9"/>
      <c r="J35" s="12"/>
      <c r="K35" s="9"/>
      <c r="L35" s="13"/>
    </row>
    <row r="36" spans="2:12" s="14" customFormat="1" ht="21" customHeight="1">
      <c r="B36" s="8" t="s">
        <v>110</v>
      </c>
      <c r="C36" s="9"/>
      <c r="D36" s="10"/>
      <c r="E36" s="10"/>
      <c r="F36" s="11"/>
      <c r="G36" s="10"/>
      <c r="H36" s="9"/>
      <c r="I36" s="9"/>
      <c r="J36" s="12"/>
      <c r="K36" s="9"/>
      <c r="L36" s="13"/>
    </row>
    <row r="37" spans="2:11" s="19" customFormat="1" ht="21" customHeight="1">
      <c r="B37" s="15" t="s">
        <v>1</v>
      </c>
      <c r="C37" s="16"/>
      <c r="D37" s="16"/>
      <c r="E37" s="17"/>
      <c r="F37" s="18"/>
      <c r="G37" s="17"/>
      <c r="H37" s="16"/>
      <c r="I37" s="16"/>
      <c r="J37" s="16"/>
      <c r="K37" s="16"/>
    </row>
    <row r="38" spans="3:12" s="20" customFormat="1" ht="21" customHeight="1">
      <c r="C38" s="21"/>
      <c r="D38" s="21"/>
      <c r="E38" s="22"/>
      <c r="F38" s="23" t="s">
        <v>2</v>
      </c>
      <c r="G38" s="22"/>
      <c r="H38" s="24"/>
      <c r="I38" s="22"/>
      <c r="J38" s="23" t="s">
        <v>3</v>
      </c>
      <c r="K38" s="22"/>
      <c r="L38" s="25"/>
    </row>
    <row r="39" spans="2:12" s="33" customFormat="1" ht="21" customHeight="1">
      <c r="B39" s="26"/>
      <c r="C39" s="27" t="s">
        <v>4</v>
      </c>
      <c r="D39" s="28"/>
      <c r="E39" s="29">
        <v>2006</v>
      </c>
      <c r="F39" s="30"/>
      <c r="G39" s="29">
        <v>2005</v>
      </c>
      <c r="H39" s="31"/>
      <c r="I39" s="29">
        <v>2006</v>
      </c>
      <c r="J39" s="30"/>
      <c r="K39" s="29">
        <v>2005</v>
      </c>
      <c r="L39" s="32"/>
    </row>
    <row r="40" spans="2:12" s="33" customFormat="1" ht="21" customHeight="1">
      <c r="B40" s="33" t="s">
        <v>104</v>
      </c>
      <c r="C40" s="42"/>
      <c r="D40" s="37"/>
      <c r="E40" s="3"/>
      <c r="F40" s="38"/>
      <c r="G40" s="3"/>
      <c r="H40" s="19"/>
      <c r="I40" s="3"/>
      <c r="J40" s="38"/>
      <c r="K40" s="3"/>
      <c r="L40" s="32"/>
    </row>
    <row r="41" spans="2:12" s="33" customFormat="1" ht="21" customHeight="1">
      <c r="B41" s="33" t="s">
        <v>14</v>
      </c>
      <c r="C41" s="37"/>
      <c r="D41" s="37"/>
      <c r="E41" s="38"/>
      <c r="F41" s="38"/>
      <c r="G41" s="38"/>
      <c r="H41" s="3"/>
      <c r="I41" s="38"/>
      <c r="J41" s="38"/>
      <c r="K41" s="38"/>
      <c r="L41" s="32"/>
    </row>
    <row r="42" spans="2:12" s="33" customFormat="1" ht="21" customHeight="1">
      <c r="B42" s="33" t="s">
        <v>114</v>
      </c>
      <c r="C42" s="37">
        <v>15</v>
      </c>
      <c r="D42" s="37"/>
      <c r="E42" s="3">
        <v>416425570</v>
      </c>
      <c r="F42" s="3"/>
      <c r="G42" s="3">
        <v>647089977</v>
      </c>
      <c r="H42" s="3"/>
      <c r="I42" s="3">
        <v>416425570</v>
      </c>
      <c r="J42" s="3"/>
      <c r="K42" s="3">
        <v>647089977</v>
      </c>
      <c r="L42" s="32"/>
    </row>
    <row r="43" spans="2:12" s="33" customFormat="1" ht="21" customHeight="1">
      <c r="B43" s="33" t="s">
        <v>115</v>
      </c>
      <c r="C43" s="37">
        <v>15</v>
      </c>
      <c r="D43" s="37"/>
      <c r="E43" s="3">
        <v>773634121</v>
      </c>
      <c r="F43" s="3"/>
      <c r="G43" s="3">
        <v>149066662</v>
      </c>
      <c r="H43" s="3"/>
      <c r="I43" s="3">
        <v>773634121</v>
      </c>
      <c r="J43" s="3"/>
      <c r="K43" s="3">
        <v>149066662</v>
      </c>
      <c r="L43" s="32"/>
    </row>
    <row r="44" spans="2:12" s="33" customFormat="1" ht="21" customHeight="1">
      <c r="B44" s="33" t="s">
        <v>116</v>
      </c>
      <c r="C44" s="37"/>
      <c r="D44" s="37"/>
      <c r="E44" s="3"/>
      <c r="F44" s="3"/>
      <c r="G44" s="39"/>
      <c r="H44" s="39"/>
      <c r="I44" s="39"/>
      <c r="J44" s="39"/>
      <c r="K44" s="39"/>
      <c r="L44" s="32"/>
    </row>
    <row r="45" spans="2:12" s="33" customFormat="1" ht="21" customHeight="1">
      <c r="B45" s="33" t="s">
        <v>117</v>
      </c>
      <c r="C45" s="37">
        <v>7</v>
      </c>
      <c r="D45" s="37"/>
      <c r="E45" s="39">
        <v>698852585</v>
      </c>
      <c r="F45" s="3"/>
      <c r="G45" s="3">
        <v>815810112</v>
      </c>
      <c r="H45" s="3"/>
      <c r="I45" s="3">
        <v>698852585</v>
      </c>
      <c r="J45" s="3"/>
      <c r="K45" s="3">
        <v>815810112</v>
      </c>
      <c r="L45" s="32"/>
    </row>
    <row r="46" spans="2:12" s="33" customFormat="1" ht="21" customHeight="1">
      <c r="B46" s="33" t="s">
        <v>118</v>
      </c>
      <c r="C46" s="37"/>
      <c r="D46" s="37"/>
      <c r="E46" s="3">
        <v>318975310</v>
      </c>
      <c r="F46" s="3"/>
      <c r="G46" s="3">
        <v>885027542</v>
      </c>
      <c r="H46" s="3"/>
      <c r="I46" s="3">
        <v>318975310</v>
      </c>
      <c r="J46" s="3"/>
      <c r="K46" s="3">
        <v>885027542</v>
      </c>
      <c r="L46" s="32"/>
    </row>
    <row r="47" spans="2:12" s="33" customFormat="1" ht="21" customHeight="1">
      <c r="B47" s="33" t="s">
        <v>172</v>
      </c>
      <c r="C47" s="37">
        <v>16</v>
      </c>
      <c r="D47" s="37"/>
      <c r="E47" s="3"/>
      <c r="F47" s="3"/>
      <c r="G47" s="2"/>
      <c r="H47" s="3"/>
      <c r="I47" s="3"/>
      <c r="J47" s="3"/>
      <c r="K47" s="3"/>
      <c r="L47" s="32"/>
    </row>
    <row r="48" spans="2:12" s="33" customFormat="1" ht="21" customHeight="1">
      <c r="B48" s="33" t="s">
        <v>161</v>
      </c>
      <c r="C48" s="43">
        <v>16.1</v>
      </c>
      <c r="D48" s="37"/>
      <c r="E48" s="3">
        <v>428043120</v>
      </c>
      <c r="F48" s="3"/>
      <c r="G48" s="2">
        <v>0</v>
      </c>
      <c r="H48" s="39"/>
      <c r="I48" s="39">
        <v>428043120</v>
      </c>
      <c r="J48" s="39"/>
      <c r="K48" s="2">
        <v>0</v>
      </c>
      <c r="L48" s="32"/>
    </row>
    <row r="49" spans="2:12" s="33" customFormat="1" ht="21" customHeight="1">
      <c r="B49" s="44" t="s">
        <v>192</v>
      </c>
      <c r="C49" s="43">
        <v>16.2</v>
      </c>
      <c r="D49" s="37"/>
      <c r="E49" s="3">
        <v>180236965</v>
      </c>
      <c r="F49" s="3"/>
      <c r="G49" s="3">
        <v>148208526</v>
      </c>
      <c r="H49" s="4"/>
      <c r="I49" s="3">
        <v>180236965</v>
      </c>
      <c r="J49" s="4"/>
      <c r="K49" s="3">
        <v>148208526</v>
      </c>
      <c r="L49" s="32"/>
    </row>
    <row r="50" spans="2:12" s="33" customFormat="1" ht="21" customHeight="1">
      <c r="B50" s="44" t="s">
        <v>119</v>
      </c>
      <c r="C50" s="37">
        <v>18</v>
      </c>
      <c r="D50" s="37"/>
      <c r="E50" s="3">
        <v>49200000</v>
      </c>
      <c r="F50" s="3"/>
      <c r="G50" s="2">
        <v>0</v>
      </c>
      <c r="H50" s="4"/>
      <c r="I50" s="3">
        <v>49200000</v>
      </c>
      <c r="J50" s="4"/>
      <c r="K50" s="2">
        <v>0</v>
      </c>
      <c r="L50" s="32"/>
    </row>
    <row r="51" spans="2:12" s="33" customFormat="1" ht="21" customHeight="1">
      <c r="B51" s="33" t="s">
        <v>15</v>
      </c>
      <c r="D51" s="37"/>
      <c r="E51" s="39"/>
      <c r="F51" s="39"/>
      <c r="G51" s="39"/>
      <c r="H51" s="39"/>
      <c r="I51" s="39"/>
      <c r="J51" s="39"/>
      <c r="K51" s="39"/>
      <c r="L51" s="32"/>
    </row>
    <row r="52" spans="2:12" s="33" customFormat="1" ht="21" customHeight="1">
      <c r="B52" s="33" t="s">
        <v>120</v>
      </c>
      <c r="C52" s="37"/>
      <c r="D52" s="37"/>
      <c r="E52" s="3">
        <v>83630953</v>
      </c>
      <c r="F52" s="3"/>
      <c r="G52" s="3">
        <v>1114970</v>
      </c>
      <c r="H52" s="3"/>
      <c r="I52" s="3">
        <v>83630953</v>
      </c>
      <c r="J52" s="3"/>
      <c r="K52" s="3">
        <v>1114970</v>
      </c>
      <c r="L52" s="32"/>
    </row>
    <row r="53" spans="2:12" s="33" customFormat="1" ht="21" customHeight="1">
      <c r="B53" s="33" t="s">
        <v>16</v>
      </c>
      <c r="C53" s="37"/>
      <c r="D53" s="37"/>
      <c r="E53" s="3">
        <v>36215205</v>
      </c>
      <c r="F53" s="3"/>
      <c r="G53" s="3">
        <v>94068683</v>
      </c>
      <c r="H53" s="3"/>
      <c r="I53" s="3">
        <v>36185205</v>
      </c>
      <c r="J53" s="3"/>
      <c r="K53" s="3">
        <v>94038684</v>
      </c>
      <c r="L53" s="32"/>
    </row>
    <row r="54" spans="2:12" s="33" customFormat="1" ht="21" customHeight="1">
      <c r="B54" s="33" t="s">
        <v>9</v>
      </c>
      <c r="C54" s="37"/>
      <c r="D54" s="37"/>
      <c r="E54" s="45">
        <v>6527573</v>
      </c>
      <c r="F54" s="3"/>
      <c r="G54" s="45">
        <v>11409531</v>
      </c>
      <c r="H54" s="3"/>
      <c r="I54" s="45">
        <v>6527573</v>
      </c>
      <c r="J54" s="3"/>
      <c r="K54" s="45">
        <v>11409531</v>
      </c>
      <c r="L54" s="32"/>
    </row>
    <row r="55" spans="2:12" s="33" customFormat="1" ht="21" customHeight="1">
      <c r="B55" s="33" t="s">
        <v>17</v>
      </c>
      <c r="C55" s="37"/>
      <c r="D55" s="37"/>
      <c r="E55" s="124">
        <f>SUM(E42:E54)</f>
        <v>2991741402</v>
      </c>
      <c r="F55" s="125"/>
      <c r="G55" s="124">
        <f>SUM(G42:G54)</f>
        <v>2751796003</v>
      </c>
      <c r="H55" s="47"/>
      <c r="I55" s="46">
        <f>SUM(I42:I54)</f>
        <v>2991711402</v>
      </c>
      <c r="J55" s="47"/>
      <c r="K55" s="46">
        <f>SUM(K42:K54)</f>
        <v>2751766004</v>
      </c>
      <c r="L55" s="32"/>
    </row>
    <row r="56" spans="2:12" s="33" customFormat="1" ht="21" customHeight="1">
      <c r="B56" s="33" t="s">
        <v>73</v>
      </c>
      <c r="C56" s="39"/>
      <c r="D56" s="39"/>
      <c r="E56" s="39"/>
      <c r="F56" s="39"/>
      <c r="G56" s="39"/>
      <c r="H56" s="39"/>
      <c r="I56" s="39"/>
      <c r="J56" s="39"/>
      <c r="K56" s="39"/>
      <c r="L56" s="32"/>
    </row>
    <row r="57" spans="2:12" s="33" customFormat="1" ht="21" customHeight="1">
      <c r="B57" s="33" t="s">
        <v>189</v>
      </c>
      <c r="D57" s="39"/>
      <c r="E57" s="39"/>
      <c r="F57" s="39"/>
      <c r="G57" s="39"/>
      <c r="H57" s="39"/>
      <c r="I57" s="39"/>
      <c r="J57" s="39"/>
      <c r="K57" s="48"/>
      <c r="L57" s="32"/>
    </row>
    <row r="58" spans="2:12" s="33" customFormat="1" ht="21" customHeight="1">
      <c r="B58" s="33" t="s">
        <v>162</v>
      </c>
      <c r="C58" s="37">
        <v>16</v>
      </c>
      <c r="D58" s="39"/>
      <c r="E58" s="39"/>
      <c r="F58" s="39"/>
      <c r="G58" s="39"/>
      <c r="H58" s="39"/>
      <c r="I58" s="39"/>
      <c r="J58" s="39"/>
      <c r="K58" s="48"/>
      <c r="L58" s="32"/>
    </row>
    <row r="59" spans="2:12" s="33" customFormat="1" ht="21" customHeight="1">
      <c r="B59" s="33" t="s">
        <v>161</v>
      </c>
      <c r="C59" s="49">
        <v>16.1</v>
      </c>
      <c r="D59" s="39"/>
      <c r="E59" s="2">
        <v>3138982880</v>
      </c>
      <c r="F59" s="39"/>
      <c r="G59" s="39">
        <v>3567026000</v>
      </c>
      <c r="H59" s="39"/>
      <c r="I59" s="2">
        <v>3138982880</v>
      </c>
      <c r="J59" s="39"/>
      <c r="K59" s="39">
        <v>3567026000</v>
      </c>
      <c r="L59" s="32"/>
    </row>
    <row r="60" spans="2:12" s="33" customFormat="1" ht="21" customHeight="1">
      <c r="B60" s="33" t="s">
        <v>192</v>
      </c>
      <c r="C60" s="49">
        <v>16.2</v>
      </c>
      <c r="D60" s="39"/>
      <c r="E60" s="2">
        <v>474245911</v>
      </c>
      <c r="F60" s="39"/>
      <c r="G60" s="39">
        <v>626209196</v>
      </c>
      <c r="H60" s="39"/>
      <c r="I60" s="2">
        <v>474245911</v>
      </c>
      <c r="J60" s="39"/>
      <c r="K60" s="39">
        <v>626209196</v>
      </c>
      <c r="L60" s="32"/>
    </row>
    <row r="61" spans="2:12" s="33" customFormat="1" ht="21" customHeight="1">
      <c r="B61" s="33" t="s">
        <v>87</v>
      </c>
      <c r="C61" s="37">
        <v>17</v>
      </c>
      <c r="D61" s="39"/>
      <c r="E61" s="39">
        <v>1111875722</v>
      </c>
      <c r="F61" s="39"/>
      <c r="G61" s="39">
        <v>1111875722</v>
      </c>
      <c r="H61" s="39"/>
      <c r="I61" s="39">
        <v>1111875722</v>
      </c>
      <c r="J61" s="39"/>
      <c r="K61" s="39">
        <v>1111875722</v>
      </c>
      <c r="L61" s="32"/>
    </row>
    <row r="62" spans="2:12" s="33" customFormat="1" ht="21" customHeight="1">
      <c r="B62" s="33" t="s">
        <v>155</v>
      </c>
      <c r="C62" s="37">
        <v>18</v>
      </c>
      <c r="D62" s="39"/>
      <c r="E62" s="2">
        <v>360800000</v>
      </c>
      <c r="F62" s="39"/>
      <c r="G62" s="39">
        <v>410000000</v>
      </c>
      <c r="H62" s="39"/>
      <c r="I62" s="2">
        <v>360800000</v>
      </c>
      <c r="J62" s="39"/>
      <c r="K62" s="39">
        <v>410000000</v>
      </c>
      <c r="L62" s="32"/>
    </row>
    <row r="63" spans="2:12" s="33" customFormat="1" ht="21" customHeight="1">
      <c r="B63" s="33" t="s">
        <v>193</v>
      </c>
      <c r="C63" s="37">
        <v>10</v>
      </c>
      <c r="D63" s="37"/>
      <c r="E63" s="2">
        <v>0</v>
      </c>
      <c r="F63" s="50"/>
      <c r="G63" s="2">
        <v>0</v>
      </c>
      <c r="H63" s="38"/>
      <c r="I63" s="38">
        <v>15797</v>
      </c>
      <c r="J63" s="50"/>
      <c r="K63" s="38">
        <v>15200</v>
      </c>
      <c r="L63" s="32"/>
    </row>
    <row r="64" spans="2:12" s="33" customFormat="1" ht="21" customHeight="1">
      <c r="B64" s="33" t="s">
        <v>51</v>
      </c>
      <c r="C64" s="37">
        <v>21</v>
      </c>
      <c r="D64" s="37"/>
      <c r="E64" s="39">
        <v>284264806</v>
      </c>
      <c r="F64" s="38"/>
      <c r="G64" s="39">
        <v>318943617</v>
      </c>
      <c r="H64" s="47"/>
      <c r="I64" s="39">
        <v>284264806</v>
      </c>
      <c r="J64" s="38"/>
      <c r="K64" s="39">
        <v>318943617</v>
      </c>
      <c r="L64" s="32"/>
    </row>
    <row r="65" spans="2:12" s="33" customFormat="1" ht="21" customHeight="1">
      <c r="B65" s="33" t="s">
        <v>74</v>
      </c>
      <c r="C65" s="37"/>
      <c r="D65" s="37"/>
      <c r="E65" s="46">
        <f>SUM(E59:E64)</f>
        <v>5370169319</v>
      </c>
      <c r="F65" s="38"/>
      <c r="G65" s="46">
        <f>SUM(G59:G64)</f>
        <v>6034054535</v>
      </c>
      <c r="H65" s="38"/>
      <c r="I65" s="46">
        <f>SUM(I59:I64)</f>
        <v>5370185116</v>
      </c>
      <c r="J65" s="38"/>
      <c r="K65" s="46">
        <f>SUM(K59:K64)</f>
        <v>6034069735</v>
      </c>
      <c r="L65" s="32"/>
    </row>
    <row r="66" spans="2:12" s="33" customFormat="1" ht="21" customHeight="1">
      <c r="B66" s="33" t="s">
        <v>18</v>
      </c>
      <c r="C66" s="37"/>
      <c r="D66" s="37"/>
      <c r="E66" s="124">
        <f>SUM(E55,E65)</f>
        <v>8361910721</v>
      </c>
      <c r="F66" s="126"/>
      <c r="G66" s="124">
        <f>SUM(G55,G65)</f>
        <v>8785850538</v>
      </c>
      <c r="H66" s="51"/>
      <c r="I66" s="46">
        <f>SUM(I55,I65)</f>
        <v>8361896518</v>
      </c>
      <c r="J66" s="51"/>
      <c r="K66" s="46">
        <f>SUM(K55,K65)</f>
        <v>8785835739</v>
      </c>
      <c r="L66" s="32"/>
    </row>
    <row r="67" spans="3:12" s="33" customFormat="1" ht="14.25" customHeight="1">
      <c r="C67" s="37"/>
      <c r="D67" s="37"/>
      <c r="E67" s="38"/>
      <c r="F67" s="51"/>
      <c r="G67" s="38"/>
      <c r="H67" s="51"/>
      <c r="I67" s="38"/>
      <c r="J67" s="51"/>
      <c r="K67" s="38"/>
      <c r="L67" s="32"/>
    </row>
    <row r="68" spans="3:12" s="33" customFormat="1" ht="21" customHeight="1">
      <c r="C68" s="37"/>
      <c r="D68" s="37"/>
      <c r="E68" s="38"/>
      <c r="F68" s="51"/>
      <c r="G68" s="38"/>
      <c r="H68" s="51"/>
      <c r="I68" s="38"/>
      <c r="J68" s="51"/>
      <c r="K68" s="38"/>
      <c r="L68" s="32"/>
    </row>
    <row r="69" spans="2:12" s="33" customFormat="1" ht="21" customHeight="1">
      <c r="B69" s="33" t="s">
        <v>12</v>
      </c>
      <c r="C69" s="37"/>
      <c r="D69" s="37"/>
      <c r="E69" s="38"/>
      <c r="F69" s="51"/>
      <c r="G69" s="38"/>
      <c r="H69" s="51"/>
      <c r="I69" s="38"/>
      <c r="J69" s="51"/>
      <c r="K69" s="38"/>
      <c r="L69" s="32"/>
    </row>
    <row r="70" spans="2:12" s="14" customFormat="1" ht="21" customHeight="1">
      <c r="B70" s="8" t="s">
        <v>112</v>
      </c>
      <c r="C70" s="9"/>
      <c r="D70" s="10"/>
      <c r="E70" s="10"/>
      <c r="F70" s="11"/>
      <c r="G70" s="10"/>
      <c r="H70" s="9"/>
      <c r="I70" s="9"/>
      <c r="J70" s="12"/>
      <c r="K70" s="9"/>
      <c r="L70" s="13"/>
    </row>
    <row r="71" spans="2:12" s="14" customFormat="1" ht="21" customHeight="1">
      <c r="B71" s="8" t="s">
        <v>13</v>
      </c>
      <c r="C71" s="9"/>
      <c r="D71" s="10"/>
      <c r="E71" s="10"/>
      <c r="F71" s="11"/>
      <c r="G71" s="10"/>
      <c r="H71" s="9"/>
      <c r="I71" s="9"/>
      <c r="J71" s="12"/>
      <c r="K71" s="9"/>
      <c r="L71" s="13"/>
    </row>
    <row r="72" spans="2:12" s="14" customFormat="1" ht="21" customHeight="1">
      <c r="B72" s="8" t="s">
        <v>110</v>
      </c>
      <c r="C72" s="9"/>
      <c r="D72" s="10"/>
      <c r="E72" s="10"/>
      <c r="F72" s="11"/>
      <c r="G72" s="10"/>
      <c r="H72" s="9"/>
      <c r="I72" s="9"/>
      <c r="J72" s="12"/>
      <c r="K72" s="9"/>
      <c r="L72" s="13"/>
    </row>
    <row r="73" spans="2:11" s="19" customFormat="1" ht="21" customHeight="1">
      <c r="B73" s="15" t="s">
        <v>1</v>
      </c>
      <c r="C73" s="16"/>
      <c r="D73" s="16"/>
      <c r="E73" s="17"/>
      <c r="F73" s="18"/>
      <c r="G73" s="17"/>
      <c r="H73" s="16"/>
      <c r="I73" s="16"/>
      <c r="J73" s="16"/>
      <c r="K73" s="16"/>
    </row>
    <row r="74" spans="3:12" s="20" customFormat="1" ht="21" customHeight="1">
      <c r="C74" s="21"/>
      <c r="D74" s="21"/>
      <c r="E74" s="22"/>
      <c r="F74" s="23" t="s">
        <v>2</v>
      </c>
      <c r="G74" s="22"/>
      <c r="H74" s="24"/>
      <c r="I74" s="22"/>
      <c r="J74" s="23" t="s">
        <v>3</v>
      </c>
      <c r="K74" s="22"/>
      <c r="L74" s="25"/>
    </row>
    <row r="75" spans="2:12" s="33" customFormat="1" ht="21" customHeight="1">
      <c r="B75" s="26"/>
      <c r="C75" s="27" t="s">
        <v>4</v>
      </c>
      <c r="D75" s="28"/>
      <c r="E75" s="29">
        <v>2006</v>
      </c>
      <c r="F75" s="30"/>
      <c r="G75" s="29">
        <v>2005</v>
      </c>
      <c r="H75" s="31"/>
      <c r="I75" s="29">
        <v>2006</v>
      </c>
      <c r="J75" s="30"/>
      <c r="K75" s="29">
        <v>2005</v>
      </c>
      <c r="L75" s="32"/>
    </row>
    <row r="76" spans="2:12" s="33" customFormat="1" ht="21" customHeight="1">
      <c r="B76" s="33" t="s">
        <v>19</v>
      </c>
      <c r="C76" s="37"/>
      <c r="D76" s="37"/>
      <c r="E76" s="38"/>
      <c r="F76" s="47"/>
      <c r="G76" s="38"/>
      <c r="H76" s="47"/>
      <c r="I76" s="38"/>
      <c r="J76" s="47"/>
      <c r="K76" s="38"/>
      <c r="L76" s="32"/>
    </row>
    <row r="77" spans="2:12" s="33" customFormat="1" ht="21" customHeight="1">
      <c r="B77" s="33" t="s">
        <v>20</v>
      </c>
      <c r="C77" s="37">
        <v>19</v>
      </c>
      <c r="D77" s="37"/>
      <c r="L77" s="32"/>
    </row>
    <row r="78" spans="2:12" s="33" customFormat="1" ht="21" customHeight="1">
      <c r="B78" s="33" t="s">
        <v>21</v>
      </c>
      <c r="C78" s="37"/>
      <c r="D78" s="37"/>
      <c r="E78" s="42"/>
      <c r="F78" s="42"/>
      <c r="G78" s="42"/>
      <c r="H78" s="42"/>
      <c r="I78" s="42"/>
      <c r="J78" s="42"/>
      <c r="K78" s="42"/>
      <c r="L78" s="32"/>
    </row>
    <row r="79" spans="2:12" s="33" customFormat="1" ht="21" customHeight="1" thickBot="1">
      <c r="B79" s="33" t="s">
        <v>86</v>
      </c>
      <c r="C79" s="37"/>
      <c r="D79" s="37"/>
      <c r="E79" s="52">
        <v>15500000000</v>
      </c>
      <c r="F79" s="51"/>
      <c r="G79" s="52">
        <v>15500000000</v>
      </c>
      <c r="H79" s="51"/>
      <c r="I79" s="52">
        <v>15500000000</v>
      </c>
      <c r="J79" s="51"/>
      <c r="K79" s="52">
        <v>15500000000</v>
      </c>
      <c r="L79" s="32"/>
    </row>
    <row r="80" spans="2:12" s="33" customFormat="1" ht="21" customHeight="1" thickTop="1">
      <c r="B80" s="33" t="s">
        <v>194</v>
      </c>
      <c r="C80" s="37"/>
      <c r="D80" s="37"/>
      <c r="E80" s="38"/>
      <c r="F80" s="51"/>
      <c r="G80" s="38"/>
      <c r="H80" s="51"/>
      <c r="I80" s="38"/>
      <c r="J80" s="51"/>
      <c r="K80" s="38"/>
      <c r="L80" s="32"/>
    </row>
    <row r="81" spans="2:12" s="33" customFormat="1" ht="21" customHeight="1">
      <c r="B81" s="33" t="s">
        <v>22</v>
      </c>
      <c r="C81" s="37"/>
      <c r="D81" s="37"/>
      <c r="E81" s="38">
        <v>2780000000</v>
      </c>
      <c r="F81" s="38"/>
      <c r="G81" s="38">
        <v>2780000000</v>
      </c>
      <c r="H81" s="38"/>
      <c r="I81" s="38">
        <v>2780000000</v>
      </c>
      <c r="J81" s="3"/>
      <c r="K81" s="38">
        <v>2780000000</v>
      </c>
      <c r="L81" s="32"/>
    </row>
    <row r="82" spans="2:12" s="33" customFormat="1" ht="21" customHeight="1">
      <c r="B82" s="33" t="s">
        <v>99</v>
      </c>
      <c r="C82" s="37">
        <v>20</v>
      </c>
      <c r="D82" s="37"/>
      <c r="E82" s="38">
        <v>1600000000</v>
      </c>
      <c r="F82" s="38"/>
      <c r="G82" s="38">
        <v>1600000000</v>
      </c>
      <c r="H82" s="38"/>
      <c r="I82" s="38">
        <v>1600000000</v>
      </c>
      <c r="J82" s="3"/>
      <c r="K82" s="38">
        <v>1600000000</v>
      </c>
      <c r="L82" s="32"/>
    </row>
    <row r="83" spans="2:12" s="33" customFormat="1" ht="21" customHeight="1">
      <c r="B83" s="33" t="s">
        <v>121</v>
      </c>
      <c r="C83" s="37"/>
      <c r="D83" s="37"/>
      <c r="E83" s="42"/>
      <c r="F83" s="42"/>
      <c r="G83" s="42"/>
      <c r="H83" s="42"/>
      <c r="I83" s="42"/>
      <c r="J83" s="42"/>
      <c r="K83" s="42"/>
      <c r="L83" s="32"/>
    </row>
    <row r="84" spans="2:12" s="33" customFormat="1" ht="21" customHeight="1">
      <c r="B84" s="33" t="s">
        <v>45</v>
      </c>
      <c r="C84" s="37"/>
      <c r="D84" s="37"/>
      <c r="E84" s="38">
        <v>1658117934</v>
      </c>
      <c r="F84" s="38"/>
      <c r="G84" s="38">
        <v>1658117934</v>
      </c>
      <c r="H84" s="38"/>
      <c r="I84" s="38">
        <v>1658117934</v>
      </c>
      <c r="J84" s="3"/>
      <c r="K84" s="38">
        <v>1658117934</v>
      </c>
      <c r="L84" s="32"/>
    </row>
    <row r="85" spans="2:12" s="33" customFormat="1" ht="21" customHeight="1">
      <c r="B85" s="33" t="s">
        <v>122</v>
      </c>
      <c r="C85" s="37">
        <v>21</v>
      </c>
      <c r="D85" s="37"/>
      <c r="E85" s="38">
        <v>663284548</v>
      </c>
      <c r="F85" s="38"/>
      <c r="G85" s="38">
        <v>744201773</v>
      </c>
      <c r="H85" s="38"/>
      <c r="I85" s="38">
        <v>663284548</v>
      </c>
      <c r="J85" s="3"/>
      <c r="K85" s="38">
        <v>744201773</v>
      </c>
      <c r="L85" s="32"/>
    </row>
    <row r="86" spans="2:12" s="33" customFormat="1" ht="21" customHeight="1">
      <c r="B86" s="33" t="s">
        <v>195</v>
      </c>
      <c r="C86" s="37"/>
      <c r="D86" s="37"/>
      <c r="E86" s="39"/>
      <c r="F86" s="39"/>
      <c r="G86" s="39"/>
      <c r="H86" s="39"/>
      <c r="I86" s="39"/>
      <c r="J86" s="39"/>
      <c r="K86" s="39"/>
      <c r="L86" s="32"/>
    </row>
    <row r="87" spans="2:12" s="33" customFormat="1" ht="21" customHeight="1">
      <c r="B87" s="33" t="s">
        <v>61</v>
      </c>
      <c r="C87" s="37">
        <v>10</v>
      </c>
      <c r="D87" s="37"/>
      <c r="E87" s="38">
        <v>15614060</v>
      </c>
      <c r="F87" s="38"/>
      <c r="G87" s="38">
        <v>14738997</v>
      </c>
      <c r="H87" s="38"/>
      <c r="I87" s="38">
        <v>15614060</v>
      </c>
      <c r="J87" s="3"/>
      <c r="K87" s="38">
        <v>14738997</v>
      </c>
      <c r="L87" s="32"/>
    </row>
    <row r="88" spans="2:12" s="33" customFormat="1" ht="21" customHeight="1">
      <c r="B88" s="33" t="s">
        <v>49</v>
      </c>
      <c r="C88" s="37"/>
      <c r="D88" s="37"/>
      <c r="E88" s="38"/>
      <c r="F88" s="38"/>
      <c r="G88" s="38"/>
      <c r="H88" s="38"/>
      <c r="I88" s="38"/>
      <c r="J88" s="3"/>
      <c r="K88" s="38"/>
      <c r="L88" s="32"/>
    </row>
    <row r="89" spans="2:12" s="33" customFormat="1" ht="21" customHeight="1">
      <c r="B89" s="14" t="s">
        <v>52</v>
      </c>
      <c r="C89" s="37">
        <v>22</v>
      </c>
      <c r="D89" s="37"/>
      <c r="E89" s="38">
        <v>210000000</v>
      </c>
      <c r="F89" s="38"/>
      <c r="G89" s="38">
        <v>210000000</v>
      </c>
      <c r="H89" s="38"/>
      <c r="I89" s="38">
        <v>210000000</v>
      </c>
      <c r="J89" s="38"/>
      <c r="K89" s="38">
        <v>210000000</v>
      </c>
      <c r="L89" s="32"/>
    </row>
    <row r="90" spans="2:12" s="33" customFormat="1" ht="21" customHeight="1">
      <c r="B90" s="14" t="s">
        <v>23</v>
      </c>
      <c r="C90" s="32"/>
      <c r="D90" s="37"/>
      <c r="E90" s="53">
        <f>'statement of change'!T33</f>
        <v>-6460113718</v>
      </c>
      <c r="F90" s="54"/>
      <c r="G90" s="53">
        <v>-5357175636</v>
      </c>
      <c r="H90" s="38"/>
      <c r="I90" s="53">
        <f>'statement of change'!T33</f>
        <v>-6460113718</v>
      </c>
      <c r="J90" s="38"/>
      <c r="K90" s="53">
        <v>-5357175636</v>
      </c>
      <c r="L90" s="32"/>
    </row>
    <row r="91" spans="2:12" s="33" customFormat="1" ht="21" customHeight="1">
      <c r="B91" s="33" t="s">
        <v>123</v>
      </c>
      <c r="C91" s="37"/>
      <c r="D91" s="37"/>
      <c r="E91" s="127">
        <f>SUM(E81:E90)</f>
        <v>466902824</v>
      </c>
      <c r="F91" s="128"/>
      <c r="G91" s="127">
        <f>SUM(G81:G90)</f>
        <v>1649883068</v>
      </c>
      <c r="H91" s="56"/>
      <c r="I91" s="55">
        <f>SUM(I81:I90)</f>
        <v>466902824</v>
      </c>
      <c r="J91" s="56"/>
      <c r="K91" s="55">
        <f>SUM(K81:K90)</f>
        <v>1649883068</v>
      </c>
      <c r="L91" s="32"/>
    </row>
    <row r="92" spans="2:12" s="33" customFormat="1" ht="21" customHeight="1" thickBot="1">
      <c r="B92" s="33" t="s">
        <v>24</v>
      </c>
      <c r="C92" s="37"/>
      <c r="D92" s="37"/>
      <c r="E92" s="57">
        <f>SUM(E91+E66)</f>
        <v>8828813545</v>
      </c>
      <c r="F92" s="56"/>
      <c r="G92" s="57">
        <f>SUM(G91+G66)</f>
        <v>10435733606</v>
      </c>
      <c r="H92" s="56"/>
      <c r="I92" s="57">
        <f>SUM(I91+I66)</f>
        <v>8828799342</v>
      </c>
      <c r="J92" s="56"/>
      <c r="K92" s="57">
        <f>SUM(K91+K66)</f>
        <v>10435718807</v>
      </c>
      <c r="L92" s="32"/>
    </row>
    <row r="93" spans="3:12" s="33" customFormat="1" ht="21" customHeight="1" thickTop="1">
      <c r="C93" s="37"/>
      <c r="D93" s="37"/>
      <c r="E93" s="58">
        <f>SUM(E92-E29)</f>
        <v>0</v>
      </c>
      <c r="F93" s="58"/>
      <c r="G93" s="58">
        <f>SUM(G92-G29)</f>
        <v>0</v>
      </c>
      <c r="H93" s="58"/>
      <c r="I93" s="58">
        <f>SUM(I92-I29)</f>
        <v>0</v>
      </c>
      <c r="J93" s="58"/>
      <c r="K93" s="58">
        <f>SUM(K92-K29)</f>
        <v>0</v>
      </c>
      <c r="L93" s="32"/>
    </row>
    <row r="94" spans="3:12" s="33" customFormat="1" ht="21" customHeight="1">
      <c r="C94" s="37"/>
      <c r="D94" s="37"/>
      <c r="E94" s="3"/>
      <c r="F94" s="3"/>
      <c r="G94" s="3"/>
      <c r="H94" s="3"/>
      <c r="I94" s="3"/>
      <c r="J94" s="3"/>
      <c r="K94" s="3"/>
      <c r="L94" s="32"/>
    </row>
    <row r="95" spans="2:12" s="33" customFormat="1" ht="21" customHeight="1">
      <c r="B95" s="33" t="s">
        <v>12</v>
      </c>
      <c r="E95" s="37"/>
      <c r="F95" s="37"/>
      <c r="G95" s="37"/>
      <c r="H95" s="38"/>
      <c r="I95" s="38"/>
      <c r="J95" s="3"/>
      <c r="K95" s="38"/>
      <c r="L95" s="38"/>
    </row>
    <row r="96" spans="3:12" s="33" customFormat="1" ht="21" customHeight="1">
      <c r="C96" s="42"/>
      <c r="D96" s="32"/>
      <c r="E96" s="32"/>
      <c r="F96" s="37"/>
      <c r="G96" s="32"/>
      <c r="H96" s="38"/>
      <c r="I96" s="38"/>
      <c r="J96" s="3"/>
      <c r="K96" s="38"/>
      <c r="L96" s="38"/>
    </row>
    <row r="97" spans="2:12" s="33" customFormat="1" ht="21" customHeight="1">
      <c r="B97" s="59"/>
      <c r="C97" s="42"/>
      <c r="D97" s="32"/>
      <c r="E97" s="32"/>
      <c r="F97" s="37"/>
      <c r="G97" s="32"/>
      <c r="H97" s="38"/>
      <c r="I97" s="38"/>
      <c r="J97" s="3"/>
      <c r="K97" s="38"/>
      <c r="L97" s="38"/>
    </row>
    <row r="98" spans="2:12" s="33" customFormat="1" ht="21" customHeight="1">
      <c r="B98" s="60"/>
      <c r="C98" s="42"/>
      <c r="D98" s="32"/>
      <c r="E98" s="32"/>
      <c r="F98" s="37"/>
      <c r="G98" s="32"/>
      <c r="H98" s="38"/>
      <c r="I98" s="38"/>
      <c r="J98" s="3"/>
      <c r="K98" s="38"/>
      <c r="L98" s="38"/>
    </row>
    <row r="99" spans="3:12" s="33" customFormat="1" ht="21" customHeight="1">
      <c r="C99" s="33" t="s">
        <v>75</v>
      </c>
      <c r="D99" s="32"/>
      <c r="E99" s="32"/>
      <c r="F99" s="37"/>
      <c r="G99" s="32"/>
      <c r="H99" s="38"/>
      <c r="I99" s="38"/>
      <c r="J99" s="3"/>
      <c r="K99" s="38"/>
      <c r="L99" s="38"/>
    </row>
    <row r="100" spans="2:12" s="33" customFormat="1" ht="21" customHeight="1">
      <c r="B100" s="59"/>
      <c r="D100" s="32"/>
      <c r="E100" s="32"/>
      <c r="F100" s="37"/>
      <c r="G100" s="32"/>
      <c r="H100" s="38"/>
      <c r="I100" s="38"/>
      <c r="J100" s="3"/>
      <c r="K100" s="38"/>
      <c r="L100" s="38"/>
    </row>
    <row r="101" spans="2:14" s="14" customFormat="1" ht="21" customHeight="1">
      <c r="B101" s="8" t="s">
        <v>112</v>
      </c>
      <c r="C101" s="10"/>
      <c r="D101" s="11"/>
      <c r="E101" s="61"/>
      <c r="F101" s="61"/>
      <c r="G101" s="61"/>
      <c r="H101" s="61"/>
      <c r="I101" s="61"/>
      <c r="J101" s="61"/>
      <c r="K101" s="61"/>
      <c r="L101" s="62"/>
      <c r="M101" s="62"/>
      <c r="N101" s="62"/>
    </row>
    <row r="102" spans="2:14" s="14" customFormat="1" ht="21" customHeight="1">
      <c r="B102" s="8" t="s">
        <v>124</v>
      </c>
      <c r="C102" s="10"/>
      <c r="D102" s="11"/>
      <c r="E102" s="61"/>
      <c r="F102" s="61"/>
      <c r="G102" s="61"/>
      <c r="H102" s="61"/>
      <c r="I102" s="61"/>
      <c r="J102" s="61"/>
      <c r="K102" s="61"/>
      <c r="L102" s="62"/>
      <c r="M102" s="62"/>
      <c r="N102" s="62"/>
    </row>
    <row r="103" spans="2:13" s="14" customFormat="1" ht="21" customHeight="1">
      <c r="B103" s="8" t="s">
        <v>111</v>
      </c>
      <c r="C103" s="8"/>
      <c r="D103" s="8"/>
      <c r="E103" s="8"/>
      <c r="F103" s="10"/>
      <c r="G103" s="8"/>
      <c r="H103" s="61"/>
      <c r="I103" s="61"/>
      <c r="J103" s="61"/>
      <c r="K103" s="61"/>
      <c r="L103" s="63"/>
      <c r="M103" s="63"/>
    </row>
    <row r="104" spans="2:14" s="14" customFormat="1" ht="21" customHeight="1">
      <c r="B104" s="8" t="s">
        <v>1</v>
      </c>
      <c r="C104" s="10"/>
      <c r="D104" s="11"/>
      <c r="E104" s="61"/>
      <c r="F104" s="61"/>
      <c r="G104" s="61"/>
      <c r="H104" s="61"/>
      <c r="I104" s="61"/>
      <c r="J104" s="61"/>
      <c r="K104" s="61"/>
      <c r="L104" s="62"/>
      <c r="M104" s="62"/>
      <c r="N104" s="62"/>
    </row>
    <row r="105" spans="3:12" s="20" customFormat="1" ht="21" customHeight="1">
      <c r="C105" s="21"/>
      <c r="D105" s="21"/>
      <c r="E105" s="22"/>
      <c r="F105" s="23" t="s">
        <v>2</v>
      </c>
      <c r="G105" s="22"/>
      <c r="H105" s="24"/>
      <c r="I105" s="22"/>
      <c r="J105" s="23" t="s">
        <v>3</v>
      </c>
      <c r="K105" s="22"/>
      <c r="L105" s="25"/>
    </row>
    <row r="106" spans="2:14" s="39" customFormat="1" ht="21" customHeight="1">
      <c r="B106" s="64"/>
      <c r="C106" s="28" t="s">
        <v>4</v>
      </c>
      <c r="D106" s="28"/>
      <c r="E106" s="29">
        <v>2006</v>
      </c>
      <c r="F106" s="30"/>
      <c r="G106" s="29">
        <v>2005</v>
      </c>
      <c r="H106" s="31"/>
      <c r="I106" s="29">
        <v>2006</v>
      </c>
      <c r="J106" s="30"/>
      <c r="K106" s="29">
        <v>2005</v>
      </c>
      <c r="L106" s="42"/>
      <c r="M106" s="42"/>
      <c r="N106" s="42"/>
    </row>
    <row r="107" spans="2:14" s="39" customFormat="1" ht="21" customHeight="1">
      <c r="B107" s="39" t="s">
        <v>25</v>
      </c>
      <c r="C107" s="37"/>
      <c r="D107" s="37"/>
      <c r="E107" s="65"/>
      <c r="F107" s="65"/>
      <c r="G107" s="65"/>
      <c r="H107" s="65"/>
      <c r="I107" s="65"/>
      <c r="J107" s="65"/>
      <c r="K107" s="65"/>
      <c r="L107" s="42"/>
      <c r="M107" s="42"/>
      <c r="N107" s="42"/>
    </row>
    <row r="108" spans="2:14" s="39" customFormat="1" ht="21" customHeight="1">
      <c r="B108" s="14" t="s">
        <v>26</v>
      </c>
      <c r="C108" s="37"/>
      <c r="D108" s="37"/>
      <c r="E108" s="7">
        <v>3845046612</v>
      </c>
      <c r="F108" s="7"/>
      <c r="G108" s="7">
        <v>7950700349</v>
      </c>
      <c r="H108" s="7"/>
      <c r="I108" s="7">
        <v>3845046612</v>
      </c>
      <c r="J108" s="7"/>
      <c r="K108" s="7">
        <v>7950700349</v>
      </c>
      <c r="L108" s="42"/>
      <c r="M108" s="42"/>
      <c r="N108" s="42"/>
    </row>
    <row r="109" spans="2:14" s="39" customFormat="1" ht="21" customHeight="1">
      <c r="B109" s="14" t="s">
        <v>27</v>
      </c>
      <c r="C109" s="37"/>
      <c r="D109" s="37"/>
      <c r="E109" s="7"/>
      <c r="F109" s="7"/>
      <c r="G109" s="7"/>
      <c r="H109" s="6"/>
      <c r="I109" s="7"/>
      <c r="J109" s="6"/>
      <c r="K109" s="7"/>
      <c r="L109" s="42"/>
      <c r="M109" s="42"/>
      <c r="N109" s="42"/>
    </row>
    <row r="110" spans="2:14" s="39" customFormat="1" ht="21" customHeight="1">
      <c r="B110" s="14" t="s">
        <v>125</v>
      </c>
      <c r="C110" s="37"/>
      <c r="D110" s="37"/>
      <c r="E110" s="2">
        <v>5736831</v>
      </c>
      <c r="F110" s="7"/>
      <c r="G110" s="2">
        <v>124341687</v>
      </c>
      <c r="H110" s="6"/>
      <c r="I110" s="2">
        <v>5736831</v>
      </c>
      <c r="J110" s="6"/>
      <c r="K110" s="2">
        <v>124341687</v>
      </c>
      <c r="L110" s="42"/>
      <c r="M110" s="42"/>
      <c r="N110" s="42"/>
    </row>
    <row r="111" spans="2:14" s="39" customFormat="1" ht="21" customHeight="1">
      <c r="B111" s="14" t="s">
        <v>126</v>
      </c>
      <c r="C111" s="37"/>
      <c r="D111" s="37"/>
      <c r="E111" s="7">
        <v>44700278</v>
      </c>
      <c r="F111" s="66"/>
      <c r="G111" s="7">
        <v>52148771</v>
      </c>
      <c r="H111" s="7"/>
      <c r="I111" s="7">
        <v>56769545</v>
      </c>
      <c r="J111" s="7"/>
      <c r="K111" s="7">
        <v>62355430</v>
      </c>
      <c r="L111" s="42"/>
      <c r="M111" s="42"/>
      <c r="N111" s="42"/>
    </row>
    <row r="112" spans="2:14" s="39" customFormat="1" ht="21" customHeight="1">
      <c r="B112" s="14" t="s">
        <v>196</v>
      </c>
      <c r="C112" s="37"/>
      <c r="D112" s="37"/>
      <c r="E112" s="7">
        <v>0</v>
      </c>
      <c r="F112" s="7"/>
      <c r="G112" s="7">
        <v>196594</v>
      </c>
      <c r="H112" s="67"/>
      <c r="I112" s="7">
        <v>0</v>
      </c>
      <c r="J112" s="67"/>
      <c r="K112" s="7">
        <v>196594</v>
      </c>
      <c r="L112" s="42"/>
      <c r="M112" s="42"/>
      <c r="N112" s="42"/>
    </row>
    <row r="113" spans="2:14" s="39" customFormat="1" ht="21" customHeight="1">
      <c r="B113" s="39" t="s">
        <v>28</v>
      </c>
      <c r="C113" s="37"/>
      <c r="D113" s="37"/>
      <c r="E113" s="120">
        <f>SUM(E108:E112)</f>
        <v>3895483721</v>
      </c>
      <c r="F113" s="121"/>
      <c r="G113" s="120">
        <f>SUM(G108:G112)</f>
        <v>8127387401</v>
      </c>
      <c r="H113" s="7"/>
      <c r="I113" s="40">
        <f>SUM(I108:I112)</f>
        <v>3907552988</v>
      </c>
      <c r="J113" s="7"/>
      <c r="K113" s="40">
        <f>SUM(K108:K112)</f>
        <v>8137594060</v>
      </c>
      <c r="L113" s="42"/>
      <c r="M113" s="42"/>
      <c r="N113" s="42"/>
    </row>
    <row r="114" spans="2:14" s="39" customFormat="1" ht="21" customHeight="1">
      <c r="B114" s="39" t="s">
        <v>29</v>
      </c>
      <c r="C114" s="37"/>
      <c r="D114" s="37"/>
      <c r="E114" s="7"/>
      <c r="F114" s="7"/>
      <c r="G114" s="7"/>
      <c r="H114" s="7"/>
      <c r="I114" s="7"/>
      <c r="J114" s="7"/>
      <c r="K114" s="7"/>
      <c r="L114" s="42"/>
      <c r="M114" s="42"/>
      <c r="N114" s="42"/>
    </row>
    <row r="115" spans="2:14" s="39" customFormat="1" ht="21" customHeight="1">
      <c r="B115" s="39" t="s">
        <v>30</v>
      </c>
      <c r="C115" s="37"/>
      <c r="D115" s="37"/>
      <c r="E115" s="7">
        <v>4160995139</v>
      </c>
      <c r="F115" s="7"/>
      <c r="G115" s="7">
        <v>8219340078</v>
      </c>
      <c r="H115" s="7"/>
      <c r="I115" s="7">
        <v>4160995139</v>
      </c>
      <c r="J115" s="7"/>
      <c r="K115" s="7">
        <v>8219340078</v>
      </c>
      <c r="L115" s="42"/>
      <c r="M115" s="42"/>
      <c r="N115" s="42"/>
    </row>
    <row r="116" spans="2:14" s="39" customFormat="1" ht="21" customHeight="1">
      <c r="B116" s="39" t="s">
        <v>31</v>
      </c>
      <c r="D116" s="37"/>
      <c r="E116" s="7">
        <v>629949462</v>
      </c>
      <c r="F116" s="7"/>
      <c r="G116" s="7">
        <v>625944514</v>
      </c>
      <c r="H116" s="7"/>
      <c r="I116" s="7">
        <v>629918162</v>
      </c>
      <c r="J116" s="7"/>
      <c r="K116" s="7">
        <v>625913310</v>
      </c>
      <c r="L116" s="42"/>
      <c r="M116" s="42"/>
      <c r="N116" s="42"/>
    </row>
    <row r="117" spans="2:14" s="39" customFormat="1" ht="21" customHeight="1">
      <c r="B117" s="39" t="s">
        <v>32</v>
      </c>
      <c r="C117" s="37"/>
      <c r="D117" s="37"/>
      <c r="L117" s="42"/>
      <c r="M117" s="42"/>
      <c r="N117" s="42"/>
    </row>
    <row r="118" spans="2:14" s="39" customFormat="1" ht="21" customHeight="1">
      <c r="B118" s="39" t="s">
        <v>186</v>
      </c>
      <c r="C118" s="37">
        <v>11</v>
      </c>
      <c r="D118" s="37"/>
      <c r="E118" s="7">
        <v>0</v>
      </c>
      <c r="F118" s="2"/>
      <c r="G118" s="7">
        <v>21772639</v>
      </c>
      <c r="H118" s="2"/>
      <c r="I118" s="7">
        <v>0</v>
      </c>
      <c r="J118" s="2"/>
      <c r="K118" s="7">
        <v>21772639</v>
      </c>
      <c r="L118" s="42"/>
      <c r="M118" s="42"/>
      <c r="N118" s="42"/>
    </row>
    <row r="119" spans="2:14" s="39" customFormat="1" ht="21" customHeight="1">
      <c r="B119" s="39" t="s">
        <v>100</v>
      </c>
      <c r="C119" s="37">
        <v>13</v>
      </c>
      <c r="D119" s="37"/>
      <c r="E119" s="7">
        <v>0</v>
      </c>
      <c r="F119" s="2"/>
      <c r="G119" s="7">
        <v>165943019</v>
      </c>
      <c r="H119" s="2"/>
      <c r="I119" s="7">
        <v>0</v>
      </c>
      <c r="J119" s="2"/>
      <c r="K119" s="7">
        <v>165943019</v>
      </c>
      <c r="L119" s="42"/>
      <c r="M119" s="42"/>
      <c r="N119" s="42"/>
    </row>
    <row r="120" spans="2:14" s="39" customFormat="1" ht="21" customHeight="1">
      <c r="B120" s="14" t="s">
        <v>197</v>
      </c>
      <c r="C120" s="37"/>
      <c r="D120" s="37"/>
      <c r="E120" s="39">
        <v>2139098</v>
      </c>
      <c r="G120" s="39">
        <v>76231918</v>
      </c>
      <c r="I120" s="39">
        <v>14239665</v>
      </c>
      <c r="K120" s="39">
        <v>86469781</v>
      </c>
      <c r="L120" s="42"/>
      <c r="M120" s="42"/>
      <c r="N120" s="42"/>
    </row>
    <row r="121" spans="2:14" s="39" customFormat="1" ht="21" customHeight="1">
      <c r="B121" s="39" t="s">
        <v>33</v>
      </c>
      <c r="C121" s="37"/>
      <c r="D121" s="37"/>
      <c r="E121" s="40">
        <f>SUM(E115:E120)</f>
        <v>4793083699</v>
      </c>
      <c r="F121" s="7"/>
      <c r="G121" s="40">
        <f>SUM(G115:G120)</f>
        <v>9109232168</v>
      </c>
      <c r="H121" s="7"/>
      <c r="I121" s="40">
        <f>SUM(I115:I120)</f>
        <v>4805152966</v>
      </c>
      <c r="J121" s="7"/>
      <c r="K121" s="40">
        <f>SUM(K115:K120)</f>
        <v>9119438827</v>
      </c>
      <c r="L121" s="42"/>
      <c r="M121" s="42"/>
      <c r="N121" s="42"/>
    </row>
    <row r="122" spans="2:14" s="39" customFormat="1" ht="21" customHeight="1">
      <c r="B122" s="14" t="s">
        <v>88</v>
      </c>
      <c r="C122" s="37"/>
      <c r="D122" s="37"/>
      <c r="E122" s="67">
        <f>SUM(E113-E121)</f>
        <v>-897599978</v>
      </c>
      <c r="F122" s="7"/>
      <c r="G122" s="67">
        <f>SUM(G113-G121)</f>
        <v>-981844767</v>
      </c>
      <c r="H122" s="6"/>
      <c r="I122" s="67">
        <f>SUM(I113-I121)</f>
        <v>-897599978</v>
      </c>
      <c r="J122" s="6"/>
      <c r="K122" s="67">
        <f>SUM(K113-K121)</f>
        <v>-981844767</v>
      </c>
      <c r="L122" s="42"/>
      <c r="M122" s="42"/>
      <c r="N122" s="42"/>
    </row>
    <row r="123" spans="2:14" s="39" customFormat="1" ht="21" customHeight="1">
      <c r="B123" s="39" t="s">
        <v>42</v>
      </c>
      <c r="C123" s="37"/>
      <c r="D123" s="37"/>
      <c r="E123" s="68">
        <v>-205338104</v>
      </c>
      <c r="F123" s="2"/>
      <c r="G123" s="68">
        <f>-331146656</f>
        <v>-331146656</v>
      </c>
      <c r="H123" s="7"/>
      <c r="I123" s="68">
        <v>-205338104</v>
      </c>
      <c r="J123" s="7"/>
      <c r="K123" s="68">
        <f>-331146656</f>
        <v>-331146656</v>
      </c>
      <c r="L123" s="42"/>
      <c r="M123" s="42"/>
      <c r="N123" s="42"/>
    </row>
    <row r="124" spans="2:14" s="39" customFormat="1" ht="21" customHeight="1">
      <c r="B124" s="39" t="s">
        <v>89</v>
      </c>
      <c r="C124" s="37"/>
      <c r="D124" s="37"/>
      <c r="E124" s="66">
        <f>SUM(E122:E123)</f>
        <v>-1102938082</v>
      </c>
      <c r="F124" s="7"/>
      <c r="G124" s="66">
        <f>SUM(G122:G123)</f>
        <v>-1312991423</v>
      </c>
      <c r="H124" s="2"/>
      <c r="I124" s="66">
        <f>SUM(I122:I123)</f>
        <v>-1102938082</v>
      </c>
      <c r="J124" s="2"/>
      <c r="K124" s="66">
        <f>SUM(K122:K123)</f>
        <v>-1312991423</v>
      </c>
      <c r="L124" s="42"/>
      <c r="M124" s="42"/>
      <c r="N124" s="42"/>
    </row>
    <row r="125" spans="2:14" s="39" customFormat="1" ht="21" customHeight="1">
      <c r="B125" s="14" t="s">
        <v>173</v>
      </c>
      <c r="C125" s="37">
        <v>2</v>
      </c>
      <c r="D125" s="37"/>
      <c r="E125" s="68">
        <v>0</v>
      </c>
      <c r="F125" s="7"/>
      <c r="G125" s="68">
        <v>6512807480</v>
      </c>
      <c r="H125" s="2"/>
      <c r="I125" s="68">
        <v>0</v>
      </c>
      <c r="J125" s="2"/>
      <c r="K125" s="68">
        <v>6512807480</v>
      </c>
      <c r="L125" s="42"/>
      <c r="M125" s="42"/>
      <c r="N125" s="42"/>
    </row>
    <row r="126" spans="2:14" s="39" customFormat="1" ht="21" customHeight="1" thickBot="1">
      <c r="B126" s="14" t="s">
        <v>127</v>
      </c>
      <c r="C126" s="37"/>
      <c r="D126" s="37"/>
      <c r="E126" s="69">
        <f>SUM(E124:E125)</f>
        <v>-1102938082</v>
      </c>
      <c r="F126" s="7"/>
      <c r="G126" s="69">
        <f>SUM(G124:G125)</f>
        <v>5199816057</v>
      </c>
      <c r="H126" s="2"/>
      <c r="I126" s="69">
        <f>SUM(I124:I125)</f>
        <v>-1102938082</v>
      </c>
      <c r="J126" s="2"/>
      <c r="K126" s="69">
        <f>SUM(K124:K125)</f>
        <v>5199816057</v>
      </c>
      <c r="L126" s="42"/>
      <c r="M126" s="42"/>
      <c r="N126" s="42"/>
    </row>
    <row r="127" spans="3:14" s="39" customFormat="1" ht="21" customHeight="1" thickTop="1">
      <c r="C127" s="37"/>
      <c r="D127" s="37"/>
      <c r="E127" s="66"/>
      <c r="F127" s="7"/>
      <c r="G127" s="66"/>
      <c r="H127" s="2"/>
      <c r="I127" s="66"/>
      <c r="J127" s="2"/>
      <c r="K127" s="66"/>
      <c r="L127" s="42"/>
      <c r="M127" s="42"/>
      <c r="N127" s="42"/>
    </row>
    <row r="128" spans="2:14" s="39" customFormat="1" ht="21" customHeight="1">
      <c r="B128" s="39" t="s">
        <v>128</v>
      </c>
      <c r="C128" s="37"/>
      <c r="D128" s="37"/>
      <c r="E128" s="66"/>
      <c r="F128" s="7"/>
      <c r="G128" s="66"/>
      <c r="H128" s="2"/>
      <c r="I128" s="66"/>
      <c r="J128" s="2"/>
      <c r="K128" s="66"/>
      <c r="L128" s="42"/>
      <c r="M128" s="42"/>
      <c r="N128" s="42"/>
    </row>
    <row r="129" spans="2:14" s="39" customFormat="1" ht="21" customHeight="1">
      <c r="B129" s="14" t="s">
        <v>129</v>
      </c>
      <c r="C129" s="37">
        <v>25</v>
      </c>
      <c r="D129" s="37"/>
      <c r="E129" s="66"/>
      <c r="F129" s="7"/>
      <c r="G129" s="66"/>
      <c r="H129" s="2"/>
      <c r="I129" s="66"/>
      <c r="J129" s="2"/>
      <c r="K129" s="66"/>
      <c r="L129" s="42"/>
      <c r="M129" s="42"/>
      <c r="N129" s="42"/>
    </row>
    <row r="130" spans="2:14" s="39" customFormat="1" ht="21" customHeight="1">
      <c r="B130" s="14" t="s">
        <v>156</v>
      </c>
      <c r="C130" s="37"/>
      <c r="D130" s="37"/>
      <c r="E130" s="70">
        <v>-3.97</v>
      </c>
      <c r="F130" s="71"/>
      <c r="G130" s="70">
        <v>-4.72</v>
      </c>
      <c r="H130" s="71"/>
      <c r="I130" s="70">
        <v>-3.97</v>
      </c>
      <c r="J130" s="71"/>
      <c r="K130" s="70">
        <v>-4.72</v>
      </c>
      <c r="L130" s="42"/>
      <c r="M130" s="42"/>
      <c r="N130" s="42"/>
    </row>
    <row r="131" spans="2:14" s="39" customFormat="1" ht="21" customHeight="1">
      <c r="B131" s="14" t="s">
        <v>130</v>
      </c>
      <c r="C131" s="37"/>
      <c r="D131" s="37"/>
      <c r="E131" s="68">
        <v>0</v>
      </c>
      <c r="F131" s="71"/>
      <c r="G131" s="72">
        <v>23.42</v>
      </c>
      <c r="H131" s="71"/>
      <c r="I131" s="68">
        <v>0</v>
      </c>
      <c r="J131" s="71"/>
      <c r="K131" s="72">
        <v>23.42</v>
      </c>
      <c r="L131" s="42"/>
      <c r="M131" s="42"/>
      <c r="N131" s="42"/>
    </row>
    <row r="132" spans="2:14" s="39" customFormat="1" ht="21" customHeight="1" thickBot="1">
      <c r="B132" s="14" t="s">
        <v>131</v>
      </c>
      <c r="C132" s="37"/>
      <c r="D132" s="37"/>
      <c r="E132" s="73">
        <f>SUM(E130:E131)</f>
        <v>-3.97</v>
      </c>
      <c r="F132" s="74"/>
      <c r="G132" s="73">
        <f>SUM(G130:G131)</f>
        <v>18.700000000000003</v>
      </c>
      <c r="H132" s="74"/>
      <c r="I132" s="73">
        <f>SUM(I130:I131)</f>
        <v>-3.97</v>
      </c>
      <c r="J132" s="74"/>
      <c r="K132" s="73">
        <f>SUM(K130:K131)</f>
        <v>18.700000000000003</v>
      </c>
      <c r="L132" s="42"/>
      <c r="M132" s="42"/>
      <c r="N132" s="42"/>
    </row>
    <row r="133" spans="2:14" s="39" customFormat="1" ht="21" customHeight="1" thickTop="1">
      <c r="B133" s="14"/>
      <c r="C133" s="37"/>
      <c r="D133" s="37"/>
      <c r="E133" s="70"/>
      <c r="F133" s="74"/>
      <c r="G133" s="70"/>
      <c r="H133" s="74"/>
      <c r="I133" s="70"/>
      <c r="J133" s="74"/>
      <c r="K133" s="70"/>
      <c r="L133" s="42"/>
      <c r="M133" s="42"/>
      <c r="N133" s="42"/>
    </row>
    <row r="134" spans="2:14" s="39" customFormat="1" ht="21" customHeight="1">
      <c r="B134" s="14" t="s">
        <v>132</v>
      </c>
      <c r="C134" s="37">
        <v>25</v>
      </c>
      <c r="D134" s="37"/>
      <c r="E134" s="74"/>
      <c r="F134" s="74"/>
      <c r="G134" s="74"/>
      <c r="H134" s="74"/>
      <c r="I134" s="74"/>
      <c r="J134" s="74"/>
      <c r="K134" s="74"/>
      <c r="L134" s="42"/>
      <c r="M134" s="42"/>
      <c r="N134" s="42"/>
    </row>
    <row r="135" spans="2:14" s="39" customFormat="1" ht="21" customHeight="1">
      <c r="B135" s="14" t="s">
        <v>156</v>
      </c>
      <c r="C135" s="37"/>
      <c r="D135" s="37"/>
      <c r="E135" s="70">
        <v>-3.97</v>
      </c>
      <c r="F135" s="71"/>
      <c r="G135" s="70">
        <v>-0.91</v>
      </c>
      <c r="H135" s="71"/>
      <c r="I135" s="70">
        <v>-3.97</v>
      </c>
      <c r="J135" s="71"/>
      <c r="K135" s="70">
        <v>-0.91</v>
      </c>
      <c r="L135" s="42"/>
      <c r="M135" s="42"/>
      <c r="N135" s="42"/>
    </row>
    <row r="136" spans="2:14" s="39" customFormat="1" ht="21" customHeight="1">
      <c r="B136" s="14" t="s">
        <v>130</v>
      </c>
      <c r="C136" s="37"/>
      <c r="D136" s="37"/>
      <c r="E136" s="68">
        <v>0</v>
      </c>
      <c r="F136" s="71"/>
      <c r="G136" s="72">
        <v>4.53</v>
      </c>
      <c r="H136" s="71"/>
      <c r="I136" s="68">
        <v>0</v>
      </c>
      <c r="J136" s="71"/>
      <c r="K136" s="72">
        <v>4.53</v>
      </c>
      <c r="L136" s="42"/>
      <c r="M136" s="42"/>
      <c r="N136" s="42"/>
    </row>
    <row r="137" spans="2:14" s="39" customFormat="1" ht="21" customHeight="1" thickBot="1">
      <c r="B137" s="14" t="s">
        <v>131</v>
      </c>
      <c r="C137" s="37"/>
      <c r="D137" s="37"/>
      <c r="E137" s="73">
        <f>SUM(E135:E136)</f>
        <v>-3.97</v>
      </c>
      <c r="F137" s="74"/>
      <c r="G137" s="73">
        <f>SUM(G135:G136)</f>
        <v>3.62</v>
      </c>
      <c r="H137" s="74"/>
      <c r="I137" s="73">
        <f>SUM(I135:I136)</f>
        <v>-3.97</v>
      </c>
      <c r="J137" s="74"/>
      <c r="K137" s="73">
        <f>SUM(K135:K136)</f>
        <v>3.62</v>
      </c>
      <c r="L137" s="42"/>
      <c r="M137" s="42"/>
      <c r="N137" s="42"/>
    </row>
    <row r="138" spans="2:14" s="39" customFormat="1" ht="21" customHeight="1" thickTop="1">
      <c r="B138" s="75"/>
      <c r="C138" s="76"/>
      <c r="D138" s="76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2:14" s="39" customFormat="1" ht="21" customHeight="1">
      <c r="B139" s="39" t="s">
        <v>34</v>
      </c>
      <c r="C139" s="37"/>
      <c r="D139" s="37"/>
      <c r="E139" s="65"/>
      <c r="F139" s="65"/>
      <c r="G139" s="65"/>
      <c r="H139" s="65"/>
      <c r="I139" s="65"/>
      <c r="J139" s="65"/>
      <c r="K139" s="65"/>
      <c r="L139" s="42"/>
      <c r="M139" s="42"/>
      <c r="N139" s="42"/>
    </row>
    <row r="140" spans="3:14" s="39" customFormat="1" ht="21" customHeight="1">
      <c r="C140" s="37"/>
      <c r="D140" s="37"/>
      <c r="E140" s="65"/>
      <c r="F140" s="65"/>
      <c r="G140" s="65"/>
      <c r="H140" s="65"/>
      <c r="I140" s="65"/>
      <c r="J140" s="65"/>
      <c r="K140" s="65"/>
      <c r="L140" s="42"/>
      <c r="M140" s="42"/>
      <c r="N140" s="42"/>
    </row>
    <row r="141" spans="2:14" s="14" customFormat="1" ht="21" customHeight="1">
      <c r="B141" s="8" t="s">
        <v>112</v>
      </c>
      <c r="C141" s="10"/>
      <c r="D141" s="11"/>
      <c r="E141" s="61"/>
      <c r="F141" s="61"/>
      <c r="G141" s="61"/>
      <c r="H141" s="61"/>
      <c r="I141" s="61"/>
      <c r="J141" s="61"/>
      <c r="K141" s="61"/>
      <c r="L141" s="62"/>
      <c r="M141" s="62"/>
      <c r="N141" s="62"/>
    </row>
    <row r="142" spans="2:14" s="14" customFormat="1" ht="21" customHeight="1">
      <c r="B142" s="8" t="s">
        <v>142</v>
      </c>
      <c r="C142" s="10"/>
      <c r="D142" s="11"/>
      <c r="E142" s="61"/>
      <c r="F142" s="61"/>
      <c r="G142" s="61"/>
      <c r="H142" s="61"/>
      <c r="I142" s="61"/>
      <c r="J142" s="61"/>
      <c r="K142" s="61"/>
      <c r="L142" s="62"/>
      <c r="M142" s="62"/>
      <c r="N142" s="62"/>
    </row>
    <row r="143" spans="2:13" s="14" customFormat="1" ht="21" customHeight="1">
      <c r="B143" s="8" t="s">
        <v>111</v>
      </c>
      <c r="C143" s="8"/>
      <c r="D143" s="8"/>
      <c r="E143" s="8"/>
      <c r="F143" s="10"/>
      <c r="G143" s="8"/>
      <c r="H143" s="61"/>
      <c r="I143" s="61"/>
      <c r="J143" s="61"/>
      <c r="K143" s="61"/>
      <c r="L143" s="63"/>
      <c r="M143" s="63"/>
    </row>
    <row r="144" spans="2:14" s="14" customFormat="1" ht="21" customHeight="1">
      <c r="B144" s="8" t="s">
        <v>1</v>
      </c>
      <c r="C144" s="10"/>
      <c r="D144" s="11"/>
      <c r="E144" s="61"/>
      <c r="F144" s="61"/>
      <c r="G144" s="61"/>
      <c r="H144" s="61"/>
      <c r="I144" s="61"/>
      <c r="J144" s="61"/>
      <c r="K144" s="61"/>
      <c r="L144" s="62"/>
      <c r="M144" s="62"/>
      <c r="N144" s="62"/>
    </row>
    <row r="145" spans="3:12" s="20" customFormat="1" ht="21" customHeight="1">
      <c r="C145" s="21"/>
      <c r="D145" s="21"/>
      <c r="E145" s="22"/>
      <c r="F145" s="23" t="s">
        <v>2</v>
      </c>
      <c r="G145" s="22"/>
      <c r="H145" s="24"/>
      <c r="I145" s="22"/>
      <c r="J145" s="23" t="s">
        <v>3</v>
      </c>
      <c r="K145" s="22"/>
      <c r="L145" s="25"/>
    </row>
    <row r="146" spans="2:14" s="39" customFormat="1" ht="21" customHeight="1">
      <c r="B146" s="64"/>
      <c r="C146" s="28"/>
      <c r="D146" s="28"/>
      <c r="E146" s="29">
        <v>2006</v>
      </c>
      <c r="F146" s="30"/>
      <c r="G146" s="29">
        <v>2005</v>
      </c>
      <c r="H146" s="31"/>
      <c r="I146" s="29">
        <v>2006</v>
      </c>
      <c r="J146" s="30"/>
      <c r="K146" s="29">
        <v>2005</v>
      </c>
      <c r="L146" s="42"/>
      <c r="M146" s="42"/>
      <c r="N146" s="42"/>
    </row>
    <row r="147" spans="2:14" s="39" customFormat="1" ht="21" customHeight="1">
      <c r="B147" s="64"/>
      <c r="C147" s="28"/>
      <c r="D147" s="28"/>
      <c r="E147" s="77"/>
      <c r="F147" s="78"/>
      <c r="G147" s="77"/>
      <c r="H147" s="79"/>
      <c r="I147" s="77"/>
      <c r="J147" s="78"/>
      <c r="K147" s="77"/>
      <c r="L147" s="42"/>
      <c r="M147" s="42"/>
      <c r="N147" s="42"/>
    </row>
    <row r="148" spans="2:12" s="39" customFormat="1" ht="21" customHeight="1">
      <c r="B148" s="80" t="s">
        <v>174</v>
      </c>
      <c r="D148" s="37"/>
      <c r="E148" s="6"/>
      <c r="F148" s="7"/>
      <c r="G148" s="6"/>
      <c r="H148" s="7"/>
      <c r="I148" s="6"/>
      <c r="J148" s="7"/>
      <c r="K148" s="6"/>
      <c r="L148" s="81"/>
    </row>
    <row r="149" spans="2:12" s="39" customFormat="1" ht="21" customHeight="1">
      <c r="B149" s="39" t="s">
        <v>143</v>
      </c>
      <c r="D149" s="37"/>
      <c r="E149" s="129">
        <f>E126</f>
        <v>-1102938082</v>
      </c>
      <c r="F149" s="129"/>
      <c r="G149" s="129">
        <f>G126</f>
        <v>5199816057</v>
      </c>
      <c r="H149" s="82"/>
      <c r="I149" s="82">
        <f>I126</f>
        <v>-1102938082</v>
      </c>
      <c r="J149" s="7"/>
      <c r="K149" s="82">
        <f>K126</f>
        <v>5199816057</v>
      </c>
      <c r="L149" s="81"/>
    </row>
    <row r="150" spans="2:12" s="39" customFormat="1" ht="21" customHeight="1">
      <c r="B150" s="39" t="s">
        <v>144</v>
      </c>
      <c r="D150" s="37"/>
      <c r="E150" s="6"/>
      <c r="F150" s="7"/>
      <c r="G150" s="6"/>
      <c r="H150" s="7"/>
      <c r="I150" s="6"/>
      <c r="J150" s="7"/>
      <c r="K150" s="6"/>
      <c r="L150" s="81"/>
    </row>
    <row r="151" spans="2:12" s="39" customFormat="1" ht="21" customHeight="1">
      <c r="B151" s="39" t="s">
        <v>145</v>
      </c>
      <c r="D151" s="37"/>
      <c r="E151" s="6"/>
      <c r="F151" s="7"/>
      <c r="G151" s="6"/>
      <c r="H151" s="7"/>
      <c r="I151" s="6"/>
      <c r="J151" s="7"/>
      <c r="K151" s="6"/>
      <c r="L151" s="81"/>
    </row>
    <row r="152" spans="2:12" s="39" customFormat="1" ht="21" customHeight="1">
      <c r="B152" s="33" t="s">
        <v>146</v>
      </c>
      <c r="D152" s="37"/>
      <c r="E152" s="6">
        <v>676629192</v>
      </c>
      <c r="F152" s="7"/>
      <c r="G152" s="6">
        <v>657714999</v>
      </c>
      <c r="H152" s="7"/>
      <c r="I152" s="6">
        <v>676629192</v>
      </c>
      <c r="J152" s="7"/>
      <c r="K152" s="6">
        <v>657714999</v>
      </c>
      <c r="L152" s="81"/>
    </row>
    <row r="153" spans="2:12" s="39" customFormat="1" ht="21" customHeight="1">
      <c r="B153" s="33" t="s">
        <v>191</v>
      </c>
      <c r="D153" s="37"/>
      <c r="E153" s="6">
        <v>9250730</v>
      </c>
      <c r="F153" s="7"/>
      <c r="G153" s="6">
        <v>7932962</v>
      </c>
      <c r="H153" s="2"/>
      <c r="I153" s="6">
        <v>9250730</v>
      </c>
      <c r="J153" s="2"/>
      <c r="K153" s="6">
        <v>7932962</v>
      </c>
      <c r="L153" s="81"/>
    </row>
    <row r="154" spans="2:12" s="39" customFormat="1" ht="21" customHeight="1">
      <c r="B154" s="33" t="s">
        <v>62</v>
      </c>
      <c r="D154" s="37"/>
      <c r="E154" s="6">
        <v>0</v>
      </c>
      <c r="F154" s="7"/>
      <c r="G154" s="6">
        <v>6248000</v>
      </c>
      <c r="H154" s="7"/>
      <c r="I154" s="6">
        <v>0</v>
      </c>
      <c r="J154" s="7"/>
      <c r="K154" s="6">
        <v>6248000</v>
      </c>
      <c r="L154" s="81"/>
    </row>
    <row r="155" spans="2:12" s="39" customFormat="1" ht="21" customHeight="1">
      <c r="B155" s="33" t="s">
        <v>175</v>
      </c>
      <c r="D155" s="37"/>
      <c r="E155" s="6">
        <v>19448561</v>
      </c>
      <c r="F155" s="7"/>
      <c r="G155" s="6">
        <v>0</v>
      </c>
      <c r="H155" s="7"/>
      <c r="I155" s="6">
        <v>19448561</v>
      </c>
      <c r="J155" s="7"/>
      <c r="K155" s="6">
        <v>0</v>
      </c>
      <c r="L155" s="81"/>
    </row>
    <row r="156" spans="2:12" s="39" customFormat="1" ht="21" customHeight="1">
      <c r="B156" s="39" t="s">
        <v>176</v>
      </c>
      <c r="D156" s="37"/>
      <c r="E156" s="6">
        <v>11538309</v>
      </c>
      <c r="F156" s="7"/>
      <c r="G156" s="6">
        <v>0</v>
      </c>
      <c r="H156" s="7"/>
      <c r="I156" s="6">
        <v>11538309</v>
      </c>
      <c r="J156" s="7"/>
      <c r="K156" s="6">
        <v>0</v>
      </c>
      <c r="L156" s="81"/>
    </row>
    <row r="157" spans="2:12" s="39" customFormat="1" ht="21" customHeight="1">
      <c r="B157" s="33" t="s">
        <v>157</v>
      </c>
      <c r="D157" s="37"/>
      <c r="E157" s="7">
        <v>0</v>
      </c>
      <c r="F157" s="7"/>
      <c r="G157" s="7">
        <v>76035324</v>
      </c>
      <c r="H157" s="7"/>
      <c r="I157" s="7">
        <v>0</v>
      </c>
      <c r="J157" s="7"/>
      <c r="K157" s="7">
        <v>86273187</v>
      </c>
      <c r="L157" s="81"/>
    </row>
    <row r="158" spans="2:12" s="39" customFormat="1" ht="21" customHeight="1">
      <c r="B158" s="33" t="s">
        <v>158</v>
      </c>
      <c r="D158" s="37"/>
      <c r="E158" s="7">
        <v>2139098</v>
      </c>
      <c r="F158" s="7"/>
      <c r="G158" s="7">
        <v>0</v>
      </c>
      <c r="H158" s="7"/>
      <c r="I158" s="7">
        <v>14239665</v>
      </c>
      <c r="J158" s="7"/>
      <c r="K158" s="7">
        <v>0</v>
      </c>
      <c r="L158" s="81"/>
    </row>
    <row r="159" spans="2:12" s="39" customFormat="1" ht="21" customHeight="1">
      <c r="B159" s="33" t="s">
        <v>177</v>
      </c>
      <c r="D159" s="37"/>
      <c r="E159" s="7">
        <v>-18175823</v>
      </c>
      <c r="F159" s="7"/>
      <c r="G159" s="7">
        <v>0</v>
      </c>
      <c r="H159" s="7"/>
      <c r="I159" s="7">
        <v>-18175823</v>
      </c>
      <c r="J159" s="7"/>
      <c r="K159" s="7">
        <v>0</v>
      </c>
      <c r="L159" s="81"/>
    </row>
    <row r="160" spans="2:12" s="39" customFormat="1" ht="21" customHeight="1">
      <c r="B160" s="33" t="s">
        <v>147</v>
      </c>
      <c r="D160" s="37"/>
      <c r="E160" s="7">
        <v>0</v>
      </c>
      <c r="F160" s="7"/>
      <c r="G160" s="7">
        <v>21772639</v>
      </c>
      <c r="H160" s="7"/>
      <c r="I160" s="7">
        <v>0</v>
      </c>
      <c r="J160" s="7"/>
      <c r="K160" s="7">
        <v>21772639</v>
      </c>
      <c r="L160" s="81"/>
    </row>
    <row r="161" spans="2:12" s="39" customFormat="1" ht="21" customHeight="1">
      <c r="B161" s="39" t="s">
        <v>101</v>
      </c>
      <c r="D161" s="37"/>
      <c r="E161" s="7">
        <v>0</v>
      </c>
      <c r="F161" s="7"/>
      <c r="G161" s="7">
        <v>165943019</v>
      </c>
      <c r="H161" s="7"/>
      <c r="I161" s="7">
        <v>0</v>
      </c>
      <c r="J161" s="7"/>
      <c r="K161" s="7">
        <v>165943019</v>
      </c>
      <c r="L161" s="81"/>
    </row>
    <row r="162" spans="2:12" s="39" customFormat="1" ht="21" customHeight="1">
      <c r="B162" s="83" t="s">
        <v>165</v>
      </c>
      <c r="D162" s="37"/>
      <c r="E162" s="66">
        <f>-90471</f>
        <v>-90471</v>
      </c>
      <c r="F162" s="2"/>
      <c r="G162" s="66">
        <v>-1317940</v>
      </c>
      <c r="H162" s="2"/>
      <c r="I162" s="66">
        <f>-90471</f>
        <v>-90471</v>
      </c>
      <c r="J162" s="2"/>
      <c r="K162" s="66">
        <v>-1317940</v>
      </c>
      <c r="L162" s="81"/>
    </row>
    <row r="163" spans="2:15" s="39" customFormat="1" ht="21" customHeight="1">
      <c r="B163" s="33" t="s">
        <v>105</v>
      </c>
      <c r="D163" s="37"/>
      <c r="E163" s="68">
        <v>-550654</v>
      </c>
      <c r="F163" s="2"/>
      <c r="G163" s="68">
        <v>-84150523</v>
      </c>
      <c r="H163" s="2"/>
      <c r="I163" s="68">
        <v>-550654</v>
      </c>
      <c r="J163" s="2"/>
      <c r="K163" s="68">
        <v>-84150523</v>
      </c>
      <c r="L163" s="81"/>
      <c r="O163" s="66"/>
    </row>
    <row r="164" spans="2:15" s="39" customFormat="1" ht="21" customHeight="1">
      <c r="B164" s="33" t="s">
        <v>163</v>
      </c>
      <c r="D164" s="37"/>
      <c r="E164" s="66"/>
      <c r="F164" s="7"/>
      <c r="G164" s="66"/>
      <c r="H164" s="2"/>
      <c r="I164" s="66"/>
      <c r="J164" s="2"/>
      <c r="K164" s="66"/>
      <c r="L164" s="81"/>
      <c r="O164" s="66"/>
    </row>
    <row r="165" spans="2:12" s="39" customFormat="1" ht="21" customHeight="1">
      <c r="B165" s="33" t="s">
        <v>164</v>
      </c>
      <c r="D165" s="37"/>
      <c r="E165" s="82">
        <f>SUM(E149:E163)</f>
        <v>-402749140</v>
      </c>
      <c r="F165" s="2"/>
      <c r="G165" s="82">
        <f>SUM(G149:G163)</f>
        <v>6049994537</v>
      </c>
      <c r="H165" s="2"/>
      <c r="I165" s="82">
        <f>SUM(I149:I163)</f>
        <v>-390648573</v>
      </c>
      <c r="J165" s="2"/>
      <c r="K165" s="82">
        <f>SUM(K149:K163)</f>
        <v>6060232400</v>
      </c>
      <c r="L165" s="81"/>
    </row>
    <row r="166" spans="2:12" s="39" customFormat="1" ht="21" customHeight="1">
      <c r="B166" s="42" t="s">
        <v>166</v>
      </c>
      <c r="D166" s="37"/>
      <c r="L166" s="81"/>
    </row>
    <row r="167" spans="2:12" s="39" customFormat="1" ht="21" customHeight="1">
      <c r="B167" s="39" t="s">
        <v>47</v>
      </c>
      <c r="D167" s="37"/>
      <c r="E167" s="6">
        <f>-2684734</f>
        <v>-2684734</v>
      </c>
      <c r="F167" s="2"/>
      <c r="G167" s="6">
        <v>30847507</v>
      </c>
      <c r="H167" s="2"/>
      <c r="I167" s="6">
        <f>-2684734</f>
        <v>-2684734</v>
      </c>
      <c r="J167" s="7"/>
      <c r="K167" s="6">
        <v>30847507</v>
      </c>
      <c r="L167" s="81"/>
    </row>
    <row r="168" spans="2:12" s="39" customFormat="1" ht="21" customHeight="1">
      <c r="B168" s="39" t="s">
        <v>148</v>
      </c>
      <c r="D168" s="37"/>
      <c r="E168" s="7">
        <f>475022748</f>
        <v>475022748</v>
      </c>
      <c r="F168" s="2"/>
      <c r="G168" s="7">
        <v>-54827265</v>
      </c>
      <c r="H168" s="2"/>
      <c r="I168" s="7">
        <f>475022748</f>
        <v>475022748</v>
      </c>
      <c r="J168" s="7"/>
      <c r="K168" s="7">
        <v>-54827265</v>
      </c>
      <c r="L168" s="81"/>
    </row>
    <row r="169" spans="2:12" s="39" customFormat="1" ht="21" customHeight="1">
      <c r="B169" s="39" t="s">
        <v>36</v>
      </c>
      <c r="D169" s="37"/>
      <c r="E169" s="7">
        <v>612835147</v>
      </c>
      <c r="F169" s="2"/>
      <c r="G169" s="7">
        <v>387210612</v>
      </c>
      <c r="H169" s="2"/>
      <c r="I169" s="7">
        <v>612835147</v>
      </c>
      <c r="J169" s="7"/>
      <c r="K169" s="7">
        <v>387210612</v>
      </c>
      <c r="L169" s="81"/>
    </row>
    <row r="170" spans="2:11" s="85" customFormat="1" ht="21" customHeight="1">
      <c r="B170" s="39" t="s">
        <v>37</v>
      </c>
      <c r="C170" s="84"/>
      <c r="E170" s="6">
        <v>85073870</v>
      </c>
      <c r="F170" s="7"/>
      <c r="G170" s="6">
        <v>43878169</v>
      </c>
      <c r="H170" s="2"/>
      <c r="I170" s="6">
        <v>85073870</v>
      </c>
      <c r="J170" s="7"/>
      <c r="K170" s="6">
        <v>43878169</v>
      </c>
    </row>
    <row r="171" spans="2:11" s="85" customFormat="1" ht="21" customHeight="1">
      <c r="B171" s="39" t="s">
        <v>149</v>
      </c>
      <c r="C171" s="84"/>
      <c r="E171" s="82"/>
      <c r="F171" s="7"/>
      <c r="G171" s="82"/>
      <c r="H171" s="6"/>
      <c r="I171" s="82"/>
      <c r="J171" s="6"/>
      <c r="K171" s="6"/>
    </row>
    <row r="172" spans="2:11" s="85" customFormat="1" ht="21" customHeight="1">
      <c r="B172" s="39" t="s">
        <v>48</v>
      </c>
      <c r="C172" s="84"/>
      <c r="E172" s="7">
        <v>-116957526</v>
      </c>
      <c r="F172" s="7"/>
      <c r="G172" s="7">
        <v>3856071</v>
      </c>
      <c r="H172" s="2"/>
      <c r="I172" s="7">
        <v>-116957526</v>
      </c>
      <c r="J172" s="2"/>
      <c r="K172" s="7">
        <v>3856071</v>
      </c>
    </row>
    <row r="173" spans="2:11" s="85" customFormat="1" ht="21" customHeight="1">
      <c r="B173" s="39" t="s">
        <v>150</v>
      </c>
      <c r="C173" s="84"/>
      <c r="E173" s="7">
        <v>-565581307</v>
      </c>
      <c r="F173" s="7"/>
      <c r="G173" s="7">
        <v>642019830</v>
      </c>
      <c r="H173" s="2"/>
      <c r="I173" s="7">
        <v>-565581307</v>
      </c>
      <c r="J173" s="2"/>
      <c r="K173" s="7">
        <v>642019830</v>
      </c>
    </row>
    <row r="174" spans="2:11" s="85" customFormat="1" ht="21" customHeight="1">
      <c r="B174" s="39" t="s">
        <v>178</v>
      </c>
      <c r="C174" s="84"/>
      <c r="E174" s="7">
        <v>0</v>
      </c>
      <c r="F174" s="7"/>
      <c r="G174" s="7">
        <v>48486</v>
      </c>
      <c r="H174" s="2"/>
      <c r="I174" s="7">
        <v>0</v>
      </c>
      <c r="J174" s="7"/>
      <c r="K174" s="7">
        <v>48486</v>
      </c>
    </row>
    <row r="175" spans="2:11" s="39" customFormat="1" ht="21" customHeight="1">
      <c r="B175" s="39" t="s">
        <v>64</v>
      </c>
      <c r="C175" s="8"/>
      <c r="D175" s="10"/>
      <c r="E175" s="1">
        <v>-62636137</v>
      </c>
      <c r="F175" s="7"/>
      <c r="G175" s="1">
        <v>-144844925</v>
      </c>
      <c r="H175" s="7"/>
      <c r="I175" s="1">
        <v>-62636137</v>
      </c>
      <c r="J175" s="7"/>
      <c r="K175" s="1">
        <v>-144844925</v>
      </c>
    </row>
    <row r="176" spans="2:11" s="39" customFormat="1" ht="21" customHeight="1">
      <c r="B176" s="39" t="s">
        <v>179</v>
      </c>
      <c r="C176" s="8"/>
      <c r="D176" s="10"/>
      <c r="E176" s="7">
        <f>SUM(E165:E175)</f>
        <v>22322921</v>
      </c>
      <c r="F176" s="7"/>
      <c r="G176" s="7">
        <f>SUM(G165:G175)</f>
        <v>6958183022</v>
      </c>
      <c r="H176" s="7"/>
      <c r="I176" s="7">
        <f>SUM(I165:I175)</f>
        <v>34423488</v>
      </c>
      <c r="J176" s="7"/>
      <c r="K176" s="7">
        <f>SUM(K165:K175)</f>
        <v>6968420885</v>
      </c>
    </row>
    <row r="177" spans="2:11" s="39" customFormat="1" ht="21" customHeight="1">
      <c r="B177" s="39" t="s">
        <v>90</v>
      </c>
      <c r="C177" s="8"/>
      <c r="D177" s="10"/>
      <c r="E177" s="1">
        <v>0</v>
      </c>
      <c r="F177" s="7"/>
      <c r="G177" s="1">
        <v>-6512807480</v>
      </c>
      <c r="H177" s="7"/>
      <c r="I177" s="1">
        <v>0</v>
      </c>
      <c r="J177" s="7"/>
      <c r="K177" s="1">
        <v>-6512807480</v>
      </c>
    </row>
    <row r="178" spans="2:11" s="85" customFormat="1" ht="21" customHeight="1">
      <c r="B178" s="39" t="s">
        <v>180</v>
      </c>
      <c r="C178" s="86"/>
      <c r="D178" s="17"/>
      <c r="E178" s="40">
        <f>SUM(E176:E177)</f>
        <v>22322921</v>
      </c>
      <c r="F178" s="7"/>
      <c r="G178" s="40">
        <f>SUM(G176:G177)</f>
        <v>445375542</v>
      </c>
      <c r="H178" s="7"/>
      <c r="I178" s="40">
        <f>SUM(I176:I177)</f>
        <v>34423488</v>
      </c>
      <c r="J178" s="7"/>
      <c r="K178" s="40">
        <f>SUM(K176:K177)</f>
        <v>455613405</v>
      </c>
    </row>
    <row r="179" spans="2:11" s="85" customFormat="1" ht="21" customHeight="1">
      <c r="B179" s="39"/>
      <c r="C179" s="86"/>
      <c r="D179" s="17"/>
      <c r="E179" s="87"/>
      <c r="F179" s="87"/>
      <c r="G179" s="87"/>
      <c r="H179" s="42"/>
      <c r="I179" s="42"/>
      <c r="J179" s="42"/>
      <c r="K179" s="42"/>
    </row>
    <row r="180" spans="2:11" s="85" customFormat="1" ht="21" customHeight="1">
      <c r="B180" s="39"/>
      <c r="C180" s="86"/>
      <c r="D180" s="17"/>
      <c r="E180" s="87"/>
      <c r="F180" s="87"/>
      <c r="G180" s="87"/>
      <c r="H180" s="42"/>
      <c r="I180" s="42"/>
      <c r="J180" s="42"/>
      <c r="K180" s="42"/>
    </row>
    <row r="181" spans="2:11" s="85" customFormat="1" ht="21" customHeight="1">
      <c r="B181" s="39" t="s">
        <v>12</v>
      </c>
      <c r="C181" s="86"/>
      <c r="D181" s="17"/>
      <c r="E181" s="16"/>
      <c r="F181" s="16"/>
      <c r="G181" s="16"/>
      <c r="H181" s="16"/>
      <c r="I181" s="16"/>
      <c r="J181" s="16"/>
      <c r="K181" s="16"/>
    </row>
    <row r="182" spans="2:13" s="39" customFormat="1" ht="21" customHeight="1">
      <c r="B182" s="81"/>
      <c r="C182" s="81"/>
      <c r="D182" s="81"/>
      <c r="E182" s="81"/>
      <c r="F182" s="37"/>
      <c r="G182" s="81"/>
      <c r="H182" s="65"/>
      <c r="I182" s="65"/>
      <c r="J182" s="65"/>
      <c r="K182" s="65"/>
      <c r="L182" s="65"/>
      <c r="M182" s="65"/>
    </row>
    <row r="183" spans="2:14" s="14" customFormat="1" ht="21" customHeight="1">
      <c r="B183" s="8" t="s">
        <v>112</v>
      </c>
      <c r="C183" s="10"/>
      <c r="D183" s="11"/>
      <c r="E183" s="61"/>
      <c r="F183" s="61"/>
      <c r="G183" s="61"/>
      <c r="H183" s="61"/>
      <c r="I183" s="61"/>
      <c r="J183" s="61"/>
      <c r="K183" s="61"/>
      <c r="L183" s="62"/>
      <c r="M183" s="62"/>
      <c r="N183" s="62"/>
    </row>
    <row r="184" spans="2:14" s="14" customFormat="1" ht="21" customHeight="1">
      <c r="B184" s="8" t="s">
        <v>151</v>
      </c>
      <c r="C184" s="10"/>
      <c r="D184" s="11"/>
      <c r="E184" s="61"/>
      <c r="F184" s="61"/>
      <c r="G184" s="61"/>
      <c r="H184" s="61"/>
      <c r="I184" s="61"/>
      <c r="J184" s="61"/>
      <c r="K184" s="61"/>
      <c r="L184" s="62"/>
      <c r="M184" s="62"/>
      <c r="N184" s="62"/>
    </row>
    <row r="185" spans="2:13" s="14" customFormat="1" ht="21" customHeight="1">
      <c r="B185" s="8" t="s">
        <v>111</v>
      </c>
      <c r="C185" s="8"/>
      <c r="D185" s="8"/>
      <c r="E185" s="8"/>
      <c r="F185" s="10"/>
      <c r="G185" s="8"/>
      <c r="H185" s="61"/>
      <c r="I185" s="61"/>
      <c r="J185" s="61"/>
      <c r="K185" s="61"/>
      <c r="L185" s="63"/>
      <c r="M185" s="63"/>
    </row>
    <row r="186" spans="2:14" s="14" customFormat="1" ht="21" customHeight="1">
      <c r="B186" s="8" t="s">
        <v>1</v>
      </c>
      <c r="C186" s="10"/>
      <c r="D186" s="11"/>
      <c r="E186" s="61"/>
      <c r="F186" s="61"/>
      <c r="G186" s="61"/>
      <c r="H186" s="61"/>
      <c r="I186" s="61"/>
      <c r="J186" s="61"/>
      <c r="K186" s="61"/>
      <c r="L186" s="62"/>
      <c r="M186" s="62"/>
      <c r="N186" s="62"/>
    </row>
    <row r="187" spans="3:12" s="20" customFormat="1" ht="21" customHeight="1">
      <c r="C187" s="21"/>
      <c r="D187" s="21"/>
      <c r="E187" s="22"/>
      <c r="F187" s="23" t="s">
        <v>2</v>
      </c>
      <c r="G187" s="22"/>
      <c r="H187" s="24"/>
      <c r="I187" s="22"/>
      <c r="J187" s="23" t="s">
        <v>3</v>
      </c>
      <c r="K187" s="22"/>
      <c r="L187" s="25"/>
    </row>
    <row r="188" spans="2:14" s="39" customFormat="1" ht="21" customHeight="1">
      <c r="B188" s="64"/>
      <c r="C188" s="28"/>
      <c r="D188" s="28"/>
      <c r="E188" s="29">
        <v>2006</v>
      </c>
      <c r="F188" s="30"/>
      <c r="G188" s="29">
        <v>2005</v>
      </c>
      <c r="H188" s="31"/>
      <c r="I188" s="29">
        <v>2006</v>
      </c>
      <c r="J188" s="30"/>
      <c r="K188" s="29">
        <v>2005</v>
      </c>
      <c r="L188" s="42"/>
      <c r="M188" s="42"/>
      <c r="N188" s="42"/>
    </row>
    <row r="189" spans="2:14" s="39" customFormat="1" ht="21" customHeight="1">
      <c r="B189" s="64"/>
      <c r="C189" s="28"/>
      <c r="D189" s="28"/>
      <c r="E189" s="77"/>
      <c r="F189" s="78"/>
      <c r="G189" s="77"/>
      <c r="H189" s="79"/>
      <c r="I189" s="77"/>
      <c r="J189" s="78"/>
      <c r="K189" s="77"/>
      <c r="L189" s="42"/>
      <c r="M189" s="42"/>
      <c r="N189" s="42"/>
    </row>
    <row r="190" spans="2:13" s="39" customFormat="1" ht="21" customHeight="1">
      <c r="B190" s="80" t="s">
        <v>181</v>
      </c>
      <c r="C190" s="64"/>
      <c r="D190" s="64"/>
      <c r="E190" s="64"/>
      <c r="F190" s="27"/>
      <c r="G190" s="64"/>
      <c r="H190" s="88"/>
      <c r="I190" s="89"/>
      <c r="J190" s="90"/>
      <c r="K190" s="89"/>
      <c r="L190" s="89"/>
      <c r="M190" s="90"/>
    </row>
    <row r="191" spans="2:13" s="39" customFormat="1" ht="21" customHeight="1">
      <c r="B191" s="39" t="s">
        <v>167</v>
      </c>
      <c r="E191" s="7">
        <f>-189988</f>
        <v>-189988</v>
      </c>
      <c r="F191" s="91"/>
      <c r="G191" s="7">
        <v>2495902</v>
      </c>
      <c r="H191" s="7"/>
      <c r="I191" s="7">
        <f>-189988</f>
        <v>-189988</v>
      </c>
      <c r="J191" s="7"/>
      <c r="K191" s="7">
        <v>2495902</v>
      </c>
      <c r="L191" s="3"/>
      <c r="M191" s="42"/>
    </row>
    <row r="192" spans="2:13" s="39" customFormat="1" ht="21" customHeight="1">
      <c r="B192" s="39" t="s">
        <v>159</v>
      </c>
      <c r="E192" s="7">
        <v>18175823</v>
      </c>
      <c r="F192" s="91"/>
      <c r="G192" s="7">
        <v>302646288</v>
      </c>
      <c r="H192" s="7"/>
      <c r="I192" s="7">
        <v>18175823</v>
      </c>
      <c r="J192" s="7"/>
      <c r="K192" s="7">
        <v>302646288</v>
      </c>
      <c r="L192" s="3"/>
      <c r="M192" s="42"/>
    </row>
    <row r="193" spans="2:13" s="39" customFormat="1" ht="21" customHeight="1">
      <c r="B193" s="39" t="s">
        <v>198</v>
      </c>
      <c r="E193" s="7">
        <v>-74849368</v>
      </c>
      <c r="F193" s="91"/>
      <c r="G193" s="7">
        <f>-140396931</f>
        <v>-140396931</v>
      </c>
      <c r="H193" s="7"/>
      <c r="I193" s="7">
        <v>-74849368</v>
      </c>
      <c r="J193" s="7"/>
      <c r="K193" s="7">
        <f>-140396931</f>
        <v>-140396931</v>
      </c>
      <c r="L193" s="3"/>
      <c r="M193" s="42"/>
    </row>
    <row r="194" spans="2:13" s="39" customFormat="1" ht="21" customHeight="1">
      <c r="B194" s="39" t="s">
        <v>201</v>
      </c>
      <c r="E194" s="7">
        <v>90497</v>
      </c>
      <c r="F194" s="91"/>
      <c r="G194" s="7">
        <v>0</v>
      </c>
      <c r="H194" s="7"/>
      <c r="I194" s="7">
        <v>90497</v>
      </c>
      <c r="J194" s="7"/>
      <c r="K194" s="7">
        <v>0</v>
      </c>
      <c r="L194" s="3"/>
      <c r="M194" s="42"/>
    </row>
    <row r="195" spans="2:13" s="39" customFormat="1" ht="21" customHeight="1">
      <c r="B195" s="39" t="s">
        <v>160</v>
      </c>
      <c r="E195" s="7">
        <v>-2366483</v>
      </c>
      <c r="F195" s="91"/>
      <c r="G195" s="7">
        <v>4060205</v>
      </c>
      <c r="H195" s="7"/>
      <c r="I195" s="7">
        <v>-2366483</v>
      </c>
      <c r="J195" s="7"/>
      <c r="K195" s="7">
        <v>4060205</v>
      </c>
      <c r="L195" s="3"/>
      <c r="M195" s="42"/>
    </row>
    <row r="196" spans="2:13" s="39" customFormat="1" ht="21" customHeight="1">
      <c r="B196" s="39" t="s">
        <v>152</v>
      </c>
      <c r="E196" s="1">
        <v>-15384357</v>
      </c>
      <c r="F196" s="91"/>
      <c r="G196" s="1">
        <f>-14074459</f>
        <v>-14074459</v>
      </c>
      <c r="H196" s="7"/>
      <c r="I196" s="1">
        <f>-27484327</f>
        <v>-27484327</v>
      </c>
      <c r="J196" s="7"/>
      <c r="K196" s="1">
        <f>-24310417</f>
        <v>-24310417</v>
      </c>
      <c r="L196" s="3"/>
      <c r="M196" s="42"/>
    </row>
    <row r="197" spans="2:13" s="39" customFormat="1" ht="21" customHeight="1">
      <c r="B197" s="39" t="s">
        <v>65</v>
      </c>
      <c r="E197" s="92">
        <f>SUM(E191:E196)</f>
        <v>-74523876</v>
      </c>
      <c r="F197" s="91"/>
      <c r="G197" s="92">
        <f>SUM(G191:G196)</f>
        <v>154731005</v>
      </c>
      <c r="H197" s="7"/>
      <c r="I197" s="92">
        <f>SUM(I191:I196)</f>
        <v>-86623846</v>
      </c>
      <c r="J197" s="7"/>
      <c r="K197" s="92">
        <f>SUM(K191:K196)</f>
        <v>144495047</v>
      </c>
      <c r="L197" s="38"/>
      <c r="M197" s="42"/>
    </row>
    <row r="198" spans="2:13" s="39" customFormat="1" ht="21" customHeight="1">
      <c r="B198" s="80" t="s">
        <v>182</v>
      </c>
      <c r="E198" s="7"/>
      <c r="F198" s="91"/>
      <c r="G198" s="7"/>
      <c r="H198" s="7"/>
      <c r="I198" s="7"/>
      <c r="J198" s="7"/>
      <c r="K198" s="7"/>
      <c r="L198" s="38"/>
      <c r="M198" s="42"/>
    </row>
    <row r="199" spans="2:13" s="39" customFormat="1" ht="21" customHeight="1">
      <c r="B199" s="39" t="s">
        <v>170</v>
      </c>
      <c r="L199" s="38"/>
      <c r="M199" s="42"/>
    </row>
    <row r="200" spans="2:13" s="39" customFormat="1" ht="21" customHeight="1">
      <c r="B200" s="39" t="s">
        <v>171</v>
      </c>
      <c r="E200" s="7">
        <f>-230664407</f>
        <v>-230664407</v>
      </c>
      <c r="F200" s="91"/>
      <c r="G200" s="7">
        <v>436794473</v>
      </c>
      <c r="H200" s="7"/>
      <c r="I200" s="7">
        <f>-230664407</f>
        <v>-230664407</v>
      </c>
      <c r="J200" s="7"/>
      <c r="K200" s="7">
        <v>436794473</v>
      </c>
      <c r="L200" s="38"/>
      <c r="M200" s="42"/>
    </row>
    <row r="201" spans="2:13" s="39" customFormat="1" ht="21" customHeight="1">
      <c r="B201" s="39" t="s">
        <v>199</v>
      </c>
      <c r="E201" s="7">
        <v>624598405</v>
      </c>
      <c r="F201" s="91"/>
      <c r="G201" s="7">
        <v>-1121769755</v>
      </c>
      <c r="H201" s="7"/>
      <c r="I201" s="7">
        <v>624598405</v>
      </c>
      <c r="J201" s="7"/>
      <c r="K201" s="7">
        <v>-1121769755</v>
      </c>
      <c r="L201" s="38"/>
      <c r="M201" s="42"/>
    </row>
    <row r="202" spans="2:13" s="39" customFormat="1" ht="21" customHeight="1">
      <c r="B202" s="39" t="s">
        <v>183</v>
      </c>
      <c r="E202" s="7">
        <v>-37418862</v>
      </c>
      <c r="F202" s="91"/>
      <c r="G202" s="7">
        <v>74552907</v>
      </c>
      <c r="H202" s="7"/>
      <c r="I202" s="7">
        <v>-37418862</v>
      </c>
      <c r="J202" s="7"/>
      <c r="K202" s="7">
        <v>74552907</v>
      </c>
      <c r="L202" s="38"/>
      <c r="M202" s="42"/>
    </row>
    <row r="203" spans="2:13" s="39" customFormat="1" ht="21" customHeight="1">
      <c r="B203" s="39" t="s">
        <v>106</v>
      </c>
      <c r="E203" s="93">
        <f>SUM(E200:E202)</f>
        <v>356515136</v>
      </c>
      <c r="F203" s="91"/>
      <c r="G203" s="93">
        <f>SUM(G200:G202)</f>
        <v>-610422375</v>
      </c>
      <c r="H203" s="7"/>
      <c r="I203" s="93">
        <f>SUM(I200:I202)</f>
        <v>356515136</v>
      </c>
      <c r="J203" s="7"/>
      <c r="K203" s="93">
        <f>SUM(K200:K202)</f>
        <v>-610422375</v>
      </c>
      <c r="L203" s="38"/>
      <c r="M203" s="42"/>
    </row>
    <row r="204" spans="2:13" s="39" customFormat="1" ht="21" customHeight="1">
      <c r="B204" s="39" t="s">
        <v>66</v>
      </c>
      <c r="E204" s="82">
        <f>SUM(E178,E197,E203)</f>
        <v>304314181</v>
      </c>
      <c r="F204" s="91"/>
      <c r="G204" s="82">
        <f>SUM(G178,G197,G203)</f>
        <v>-10315828</v>
      </c>
      <c r="H204" s="7"/>
      <c r="I204" s="82">
        <f>SUM(I178,I197,I203)</f>
        <v>304314778</v>
      </c>
      <c r="J204" s="7"/>
      <c r="K204" s="82">
        <f>SUM(K178,K197,K203)</f>
        <v>-10313923</v>
      </c>
      <c r="L204" s="38"/>
      <c r="M204" s="42"/>
    </row>
    <row r="205" spans="2:13" s="39" customFormat="1" ht="21" customHeight="1">
      <c r="B205" s="39" t="s">
        <v>68</v>
      </c>
      <c r="E205" s="7">
        <f>G206</f>
        <v>26211028</v>
      </c>
      <c r="F205" s="91"/>
      <c r="G205" s="7">
        <v>36526856</v>
      </c>
      <c r="H205" s="2"/>
      <c r="I205" s="7">
        <f>K206</f>
        <v>26196229</v>
      </c>
      <c r="J205" s="7"/>
      <c r="K205" s="7">
        <v>36510152</v>
      </c>
      <c r="L205" s="38"/>
      <c r="M205" s="42"/>
    </row>
    <row r="206" spans="2:13" s="39" customFormat="1" ht="21" customHeight="1" thickBot="1">
      <c r="B206" s="39" t="s">
        <v>153</v>
      </c>
      <c r="E206" s="41">
        <f>SUM(E204:E205)</f>
        <v>330525209</v>
      </c>
      <c r="F206" s="91"/>
      <c r="G206" s="41">
        <f>SUM(G204:G205)</f>
        <v>26211028</v>
      </c>
      <c r="H206" s="7"/>
      <c r="I206" s="41">
        <f>SUM(I204:I205)</f>
        <v>330511007</v>
      </c>
      <c r="J206" s="7"/>
      <c r="K206" s="41">
        <f>SUM(K204:K205)</f>
        <v>26196229</v>
      </c>
      <c r="L206" s="38"/>
      <c r="M206" s="42"/>
    </row>
    <row r="207" spans="5:13" s="39" customFormat="1" ht="21" customHeight="1" thickTop="1">
      <c r="E207" s="7">
        <f>E206-E9</f>
        <v>0</v>
      </c>
      <c r="F207" s="91"/>
      <c r="G207" s="7">
        <f>G206-G9</f>
        <v>0</v>
      </c>
      <c r="H207" s="7"/>
      <c r="I207" s="7">
        <f>I206-I9</f>
        <v>0</v>
      </c>
      <c r="J207" s="7"/>
      <c r="K207" s="7">
        <f>K206-K9</f>
        <v>0</v>
      </c>
      <c r="L207" s="38"/>
      <c r="M207" s="42"/>
    </row>
    <row r="208" spans="2:13" s="39" customFormat="1" ht="21" customHeight="1">
      <c r="B208" s="94" t="s">
        <v>69</v>
      </c>
      <c r="E208" s="7"/>
      <c r="F208" s="91"/>
      <c r="G208" s="7"/>
      <c r="H208" s="7"/>
      <c r="I208" s="7"/>
      <c r="J208" s="7"/>
      <c r="K208" s="7"/>
      <c r="L208" s="38"/>
      <c r="M208" s="42"/>
    </row>
    <row r="209" spans="2:13" s="39" customFormat="1" ht="21" customHeight="1">
      <c r="B209" s="94" t="s">
        <v>169</v>
      </c>
      <c r="E209" s="7"/>
      <c r="F209" s="91"/>
      <c r="G209" s="7"/>
      <c r="H209" s="7"/>
      <c r="I209" s="7"/>
      <c r="J209" s="7"/>
      <c r="K209" s="7"/>
      <c r="L209" s="38"/>
      <c r="M209" s="42"/>
    </row>
    <row r="210" spans="2:13" s="39" customFormat="1" ht="21" customHeight="1">
      <c r="B210" s="94" t="s">
        <v>200</v>
      </c>
      <c r="E210" s="7">
        <v>170553161</v>
      </c>
      <c r="F210" s="91"/>
      <c r="G210" s="7">
        <v>161877719</v>
      </c>
      <c r="H210" s="7"/>
      <c r="I210" s="7">
        <v>170553161</v>
      </c>
      <c r="J210" s="7"/>
      <c r="K210" s="7">
        <v>161877719</v>
      </c>
      <c r="L210" s="38"/>
      <c r="M210" s="42"/>
    </row>
    <row r="211" spans="2:13" s="39" customFormat="1" ht="21" customHeight="1">
      <c r="B211" s="94" t="s">
        <v>154</v>
      </c>
      <c r="E211" s="7">
        <v>61922007</v>
      </c>
      <c r="F211" s="91"/>
      <c r="G211" s="7">
        <v>91849604</v>
      </c>
      <c r="H211" s="7"/>
      <c r="I211" s="7">
        <v>61922007</v>
      </c>
      <c r="J211" s="7"/>
      <c r="K211" s="7">
        <v>91849604</v>
      </c>
      <c r="L211" s="38"/>
      <c r="M211" s="42"/>
    </row>
    <row r="212" spans="2:13" s="39" customFormat="1" ht="21" customHeight="1">
      <c r="B212" s="94" t="s">
        <v>184</v>
      </c>
      <c r="E212" s="7"/>
      <c r="F212" s="91"/>
      <c r="G212" s="7"/>
      <c r="H212" s="7"/>
      <c r="I212" s="7"/>
      <c r="J212" s="7"/>
      <c r="K212" s="7"/>
      <c r="L212" s="38"/>
      <c r="M212" s="42"/>
    </row>
    <row r="213" spans="2:13" s="39" customFormat="1" ht="21" customHeight="1">
      <c r="B213" s="94" t="s">
        <v>187</v>
      </c>
      <c r="E213" s="7">
        <v>0</v>
      </c>
      <c r="F213" s="91"/>
      <c r="G213" s="7">
        <v>1111875722</v>
      </c>
      <c r="H213" s="7"/>
      <c r="I213" s="7">
        <v>0</v>
      </c>
      <c r="J213" s="7"/>
      <c r="K213" s="7">
        <v>1111875722</v>
      </c>
      <c r="L213" s="38"/>
      <c r="M213" s="42"/>
    </row>
    <row r="214" spans="2:13" s="39" customFormat="1" ht="21" customHeight="1">
      <c r="B214" s="94" t="s">
        <v>188</v>
      </c>
      <c r="E214" s="7">
        <v>0</v>
      </c>
      <c r="F214" s="91"/>
      <c r="G214" s="7">
        <v>1600000000</v>
      </c>
      <c r="H214" s="7"/>
      <c r="I214" s="7">
        <v>0</v>
      </c>
      <c r="J214" s="7"/>
      <c r="K214" s="7">
        <v>1600000000</v>
      </c>
      <c r="L214" s="38"/>
      <c r="M214" s="42"/>
    </row>
    <row r="215" spans="2:13" s="39" customFormat="1" ht="21" customHeight="1">
      <c r="B215" s="94"/>
      <c r="E215" s="95"/>
      <c r="F215" s="96"/>
      <c r="G215" s="7"/>
      <c r="H215" s="7"/>
      <c r="I215" s="7"/>
      <c r="J215" s="7"/>
      <c r="K215" s="7"/>
      <c r="L215" s="50"/>
      <c r="M215" s="42"/>
    </row>
    <row r="216" spans="2:13" s="39" customFormat="1" ht="21" customHeight="1">
      <c r="B216" s="94"/>
      <c r="F216" s="37"/>
      <c r="H216" s="3"/>
      <c r="I216" s="51"/>
      <c r="J216" s="3"/>
      <c r="K216" s="51"/>
      <c r="L216" s="47"/>
      <c r="M216" s="3"/>
    </row>
    <row r="217" ht="21" customHeight="1">
      <c r="L217" s="97"/>
    </row>
    <row r="218" spans="2:12" ht="21" customHeight="1">
      <c r="B218" s="39" t="s">
        <v>12</v>
      </c>
      <c r="L218" s="97"/>
    </row>
    <row r="219" ht="21" customHeight="1">
      <c r="L219" s="97"/>
    </row>
  </sheetData>
  <printOptions horizontalCentered="1"/>
  <pageMargins left="0.71" right="0.1968503937007874" top="0.5905511811023623" bottom="0.1968503937007874" header="0.1968503937007874" footer="0.1968503937007874"/>
  <pageSetup horizontalDpi="600" verticalDpi="600" orientation="portrait" scale="65" r:id="rId2"/>
  <rowBreaks count="6" manualBreakCount="6">
    <brk id="33" max="255" man="1"/>
    <brk id="69" max="255" man="1"/>
    <brk id="100" max="255" man="1"/>
    <brk id="139" max="255" man="1"/>
    <brk id="182" max="255" man="1"/>
    <brk id="258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6"/>
  <sheetViews>
    <sheetView showGridLines="0" zoomScale="70" zoomScaleNormal="70" workbookViewId="0" topLeftCell="A13">
      <selection activeCell="J22" sqref="J22"/>
    </sheetView>
  </sheetViews>
  <sheetFormatPr defaultColWidth="9.00390625" defaultRowHeight="19.5" customHeight="1"/>
  <cols>
    <col min="1" max="1" width="2.625" style="32" customWidth="1"/>
    <col min="2" max="2" width="48.50390625" style="32" customWidth="1"/>
    <col min="3" max="3" width="1.12109375" style="32" customWidth="1"/>
    <col min="4" max="4" width="5.50390625" style="32" customWidth="1"/>
    <col min="5" max="5" width="1.37890625" style="32" customWidth="1"/>
    <col min="6" max="6" width="15.375" style="32" customWidth="1"/>
    <col min="7" max="7" width="1.4921875" style="101" customWidth="1"/>
    <col min="8" max="8" width="15.375" style="101" customWidth="1"/>
    <col min="9" max="9" width="1.4921875" style="101" customWidth="1"/>
    <col min="10" max="10" width="15.375" style="32" customWidth="1"/>
    <col min="11" max="11" width="1.4921875" style="32" customWidth="1"/>
    <col min="12" max="12" width="15.875" style="32" customWidth="1"/>
    <col min="13" max="13" width="1.4921875" style="32" customWidth="1"/>
    <col min="14" max="14" width="15.875" style="32" customWidth="1"/>
    <col min="15" max="15" width="1.4921875" style="32" customWidth="1"/>
    <col min="16" max="16" width="15.375" style="32" customWidth="1"/>
    <col min="17" max="17" width="1.4921875" style="32" customWidth="1"/>
    <col min="18" max="18" width="13.375" style="32" customWidth="1"/>
    <col min="19" max="19" width="1.4921875" style="32" customWidth="1"/>
    <col min="20" max="20" width="15.125" style="32" customWidth="1"/>
    <col min="21" max="21" width="1.4921875" style="32" customWidth="1"/>
    <col min="22" max="22" width="15.875" style="32" customWidth="1"/>
    <col min="23" max="23" width="4.50390625" style="32" customWidth="1"/>
    <col min="24" max="24" width="16.625" style="32" customWidth="1"/>
    <col min="25" max="16384" width="9.125" style="32" customWidth="1"/>
  </cols>
  <sheetData>
    <row r="1" spans="2:22" ht="19.5" customHeight="1">
      <c r="B1" s="130" t="s">
        <v>112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2:22" ht="19.5" customHeight="1">
      <c r="B2" s="130" t="s">
        <v>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2:22" ht="19.5" customHeight="1">
      <c r="B3" s="130" t="s">
        <v>111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2:22" ht="19.5" customHeight="1">
      <c r="B4" s="130" t="s">
        <v>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6:22" ht="19.5" customHeight="1">
      <c r="F5" s="131" t="s">
        <v>67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6:22" ht="19.5" customHeight="1">
      <c r="F6" s="99"/>
      <c r="G6" s="99"/>
      <c r="H6" s="99"/>
      <c r="I6" s="99"/>
      <c r="J6" s="99"/>
      <c r="K6" s="99"/>
      <c r="L6" s="99"/>
      <c r="M6" s="99"/>
      <c r="N6" s="99"/>
      <c r="O6" s="99"/>
      <c r="P6" s="100" t="s">
        <v>76</v>
      </c>
      <c r="Q6" s="99"/>
      <c r="R6" s="99"/>
      <c r="S6" s="99"/>
      <c r="T6" s="99"/>
      <c r="U6" s="99"/>
      <c r="V6" s="99"/>
    </row>
    <row r="7" spans="6:22" ht="19.5" customHeight="1">
      <c r="F7" s="99"/>
      <c r="G7" s="99"/>
      <c r="H7" s="99"/>
      <c r="I7" s="99"/>
      <c r="J7" s="99"/>
      <c r="K7" s="99"/>
      <c r="L7" s="99"/>
      <c r="M7" s="99"/>
      <c r="N7" s="99"/>
      <c r="O7" s="99"/>
      <c r="P7" s="100" t="s">
        <v>77</v>
      </c>
      <c r="Q7" s="99"/>
      <c r="R7" s="99"/>
      <c r="S7" s="99"/>
      <c r="T7" s="99"/>
      <c r="U7" s="99"/>
      <c r="V7" s="99"/>
    </row>
    <row r="8" spans="6:22" ht="19.5" customHeight="1">
      <c r="F8" s="98"/>
      <c r="H8" s="6" t="s">
        <v>91</v>
      </c>
      <c r="O8" s="100"/>
      <c r="P8" s="98" t="s">
        <v>78</v>
      </c>
      <c r="Q8" s="98"/>
      <c r="R8" s="98"/>
      <c r="S8" s="98"/>
      <c r="T8" s="98"/>
      <c r="U8" s="98"/>
      <c r="V8" s="90"/>
    </row>
    <row r="9" spans="6:22" ht="19.5" customHeight="1">
      <c r="F9" s="98"/>
      <c r="H9" s="6" t="s">
        <v>92</v>
      </c>
      <c r="L9" s="100"/>
      <c r="M9" s="98"/>
      <c r="N9" s="100" t="s">
        <v>39</v>
      </c>
      <c r="O9" s="100"/>
      <c r="P9" s="100" t="s">
        <v>80</v>
      </c>
      <c r="Q9" s="98"/>
      <c r="R9" s="98"/>
      <c r="S9" s="98"/>
      <c r="T9" s="98"/>
      <c r="U9" s="98"/>
      <c r="V9" s="90"/>
    </row>
    <row r="10" spans="6:21" s="98" customFormat="1" ht="19.5" customHeight="1">
      <c r="F10" s="98" t="s">
        <v>56</v>
      </c>
      <c r="G10" s="101"/>
      <c r="H10" s="98" t="s">
        <v>96</v>
      </c>
      <c r="I10" s="101"/>
      <c r="L10" s="100"/>
      <c r="N10" s="98" t="s">
        <v>57</v>
      </c>
      <c r="O10" s="100"/>
      <c r="P10" s="98" t="s">
        <v>79</v>
      </c>
      <c r="Q10" s="100"/>
      <c r="S10" s="100"/>
      <c r="T10" s="100"/>
      <c r="U10" s="100"/>
    </row>
    <row r="11" spans="6:21" s="98" customFormat="1" ht="19.5" customHeight="1">
      <c r="F11" s="98" t="s">
        <v>83</v>
      </c>
      <c r="G11" s="101"/>
      <c r="H11" s="6" t="s">
        <v>95</v>
      </c>
      <c r="I11" s="101"/>
      <c r="J11" s="98" t="s">
        <v>98</v>
      </c>
      <c r="L11" s="100" t="s">
        <v>39</v>
      </c>
      <c r="N11" s="100" t="s">
        <v>59</v>
      </c>
      <c r="O11" s="100"/>
      <c r="P11" s="98" t="s">
        <v>81</v>
      </c>
      <c r="Q11" s="100"/>
      <c r="R11" s="100" t="s">
        <v>54</v>
      </c>
      <c r="S11" s="100"/>
      <c r="T11" s="100"/>
      <c r="U11" s="100"/>
    </row>
    <row r="12" spans="4:22" s="98" customFormat="1" ht="19.5" customHeight="1">
      <c r="D12" s="102" t="s">
        <v>4</v>
      </c>
      <c r="F12" s="102" t="s">
        <v>82</v>
      </c>
      <c r="G12" s="103"/>
      <c r="H12" s="68" t="s">
        <v>93</v>
      </c>
      <c r="I12" s="103"/>
      <c r="J12" s="102" t="s">
        <v>97</v>
      </c>
      <c r="K12" s="100"/>
      <c r="L12" s="102" t="s">
        <v>40</v>
      </c>
      <c r="M12" s="100"/>
      <c r="N12" s="102" t="s">
        <v>58</v>
      </c>
      <c r="O12" s="100"/>
      <c r="P12" s="102" t="s">
        <v>58</v>
      </c>
      <c r="Q12" s="100"/>
      <c r="R12" s="102" t="s">
        <v>55</v>
      </c>
      <c r="S12" s="100"/>
      <c r="T12" s="102" t="s">
        <v>46</v>
      </c>
      <c r="U12" s="100"/>
      <c r="V12" s="102" t="s">
        <v>41</v>
      </c>
    </row>
    <row r="13" spans="6:22" s="98" customFormat="1" ht="19.5" customHeight="1">
      <c r="F13" s="100"/>
      <c r="G13" s="103"/>
      <c r="H13" s="103"/>
      <c r="I13" s="103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2:24" ht="19.5" customHeight="1">
      <c r="B14" s="25" t="s">
        <v>63</v>
      </c>
      <c r="C14" s="25"/>
      <c r="D14" s="25"/>
      <c r="E14" s="25"/>
      <c r="F14" s="104">
        <v>2780000000</v>
      </c>
      <c r="G14" s="105"/>
      <c r="H14" s="66">
        <v>0</v>
      </c>
      <c r="I14" s="105"/>
      <c r="J14" s="104">
        <v>1658117934</v>
      </c>
      <c r="K14" s="107"/>
      <c r="L14" s="104">
        <v>1030567158</v>
      </c>
      <c r="M14" s="107"/>
      <c r="N14" s="104">
        <v>1171863616</v>
      </c>
      <c r="O14" s="19"/>
      <c r="P14" s="108">
        <v>13854498</v>
      </c>
      <c r="Q14" s="19"/>
      <c r="R14" s="104">
        <v>210000000</v>
      </c>
      <c r="S14" s="107"/>
      <c r="T14" s="104">
        <v>-10556991693</v>
      </c>
      <c r="U14" s="19"/>
      <c r="V14" s="104">
        <f>SUM(F14:U14)</f>
        <v>-3692588487</v>
      </c>
      <c r="X14" s="19"/>
    </row>
    <row r="15" spans="2:24" ht="19.5" customHeight="1">
      <c r="B15" s="32" t="s">
        <v>107</v>
      </c>
      <c r="C15" s="25"/>
      <c r="D15" s="25"/>
      <c r="E15" s="25"/>
      <c r="F15" s="104"/>
      <c r="G15" s="105"/>
      <c r="H15" s="106"/>
      <c r="I15" s="105"/>
      <c r="J15" s="104"/>
      <c r="K15" s="107"/>
      <c r="L15" s="104"/>
      <c r="M15" s="107"/>
      <c r="N15" s="104"/>
      <c r="O15" s="19"/>
      <c r="P15" s="108"/>
      <c r="Q15" s="19"/>
      <c r="R15" s="104"/>
      <c r="S15" s="107"/>
      <c r="T15" s="104"/>
      <c r="U15" s="19"/>
      <c r="V15" s="104"/>
      <c r="X15" s="19"/>
    </row>
    <row r="16" spans="2:24" ht="19.5" customHeight="1">
      <c r="B16" s="32" t="s">
        <v>108</v>
      </c>
      <c r="C16" s="25"/>
      <c r="D16" s="109"/>
      <c r="E16" s="25"/>
      <c r="F16" s="66">
        <v>0</v>
      </c>
      <c r="G16" s="105"/>
      <c r="H16" s="110">
        <v>1600000000</v>
      </c>
      <c r="I16" s="105"/>
      <c r="J16" s="66">
        <v>0</v>
      </c>
      <c r="K16" s="107"/>
      <c r="L16" s="66">
        <v>0</v>
      </c>
      <c r="M16" s="107"/>
      <c r="N16" s="66">
        <v>0</v>
      </c>
      <c r="O16" s="19"/>
      <c r="P16" s="66">
        <v>0</v>
      </c>
      <c r="Q16" s="19"/>
      <c r="R16" s="66">
        <v>0</v>
      </c>
      <c r="S16" s="107"/>
      <c r="T16" s="66">
        <v>0</v>
      </c>
      <c r="U16" s="19"/>
      <c r="V16" s="104">
        <f>SUM(F16:U16)</f>
        <v>1600000000</v>
      </c>
      <c r="X16" s="19"/>
    </row>
    <row r="17" spans="2:24" ht="19.5" customHeight="1">
      <c r="B17" s="32" t="s">
        <v>133</v>
      </c>
      <c r="C17" s="25"/>
      <c r="E17" s="25"/>
      <c r="F17" s="110"/>
      <c r="G17" s="105"/>
      <c r="H17" s="110"/>
      <c r="I17" s="105"/>
      <c r="J17" s="110"/>
      <c r="K17" s="107"/>
      <c r="M17" s="107"/>
      <c r="N17" s="110"/>
      <c r="O17" s="19"/>
      <c r="P17" s="110"/>
      <c r="Q17" s="19"/>
      <c r="R17" s="110"/>
      <c r="S17" s="107"/>
      <c r="T17" s="66"/>
      <c r="U17" s="19"/>
      <c r="V17" s="104"/>
      <c r="X17" s="19"/>
    </row>
    <row r="18" spans="2:24" ht="19.5" customHeight="1">
      <c r="B18" s="32" t="s">
        <v>134</v>
      </c>
      <c r="C18" s="25"/>
      <c r="D18" s="109" t="s">
        <v>190</v>
      </c>
      <c r="E18" s="25"/>
      <c r="F18" s="66">
        <v>0</v>
      </c>
      <c r="G18" s="66"/>
      <c r="H18" s="66">
        <v>0</v>
      </c>
      <c r="I18" s="66"/>
      <c r="J18" s="66">
        <v>0</v>
      </c>
      <c r="K18" s="107"/>
      <c r="L18" s="104">
        <v>1153870344</v>
      </c>
      <c r="M18" s="107"/>
      <c r="N18" s="66">
        <v>0</v>
      </c>
      <c r="O18" s="19"/>
      <c r="P18" s="66">
        <v>0</v>
      </c>
      <c r="Q18" s="19"/>
      <c r="R18" s="66">
        <v>0</v>
      </c>
      <c r="S18" s="107"/>
      <c r="T18" s="66">
        <v>0</v>
      </c>
      <c r="U18" s="19"/>
      <c r="V18" s="104">
        <f>SUM(F18:U18)</f>
        <v>1153870344</v>
      </c>
      <c r="X18" s="19"/>
    </row>
    <row r="19" spans="2:24" ht="19.5" customHeight="1">
      <c r="B19" s="32" t="s">
        <v>135</v>
      </c>
      <c r="C19" s="25"/>
      <c r="D19" s="109"/>
      <c r="E19" s="25"/>
      <c r="F19" s="66"/>
      <c r="G19" s="66"/>
      <c r="H19" s="66"/>
      <c r="I19" s="66"/>
      <c r="J19" s="66"/>
      <c r="K19" s="107"/>
      <c r="L19" s="104"/>
      <c r="M19" s="107"/>
      <c r="N19" s="110"/>
      <c r="O19" s="19"/>
      <c r="P19" s="110"/>
      <c r="Q19" s="19"/>
      <c r="R19" s="110"/>
      <c r="S19" s="107"/>
      <c r="T19" s="110"/>
      <c r="U19" s="19"/>
      <c r="V19" s="104"/>
      <c r="X19" s="19"/>
    </row>
    <row r="20" spans="2:24" ht="19.5" customHeight="1">
      <c r="B20" s="32" t="s">
        <v>134</v>
      </c>
      <c r="C20" s="25"/>
      <c r="D20" s="109" t="s">
        <v>190</v>
      </c>
      <c r="E20" s="25"/>
      <c r="F20" s="66">
        <v>0</v>
      </c>
      <c r="G20" s="66"/>
      <c r="H20" s="66">
        <v>0</v>
      </c>
      <c r="I20" s="66"/>
      <c r="J20" s="66">
        <v>0</v>
      </c>
      <c r="K20" s="107"/>
      <c r="L20" s="104">
        <v>-1417557067</v>
      </c>
      <c r="M20" s="107"/>
      <c r="N20" s="66">
        <v>0</v>
      </c>
      <c r="O20" s="19"/>
      <c r="P20" s="66">
        <v>0</v>
      </c>
      <c r="Q20" s="19"/>
      <c r="R20" s="66">
        <v>0</v>
      </c>
      <c r="S20" s="107"/>
      <c r="T20" s="66">
        <v>0</v>
      </c>
      <c r="U20" s="19"/>
      <c r="V20" s="104">
        <f>SUM(F20:U20)</f>
        <v>-1417557067</v>
      </c>
      <c r="X20" s="19"/>
    </row>
    <row r="21" spans="2:24" ht="19.5" customHeight="1">
      <c r="B21" s="32" t="s">
        <v>94</v>
      </c>
      <c r="C21" s="25"/>
      <c r="D21" s="109">
        <v>21</v>
      </c>
      <c r="E21" s="25"/>
      <c r="F21" s="66">
        <v>0</v>
      </c>
      <c r="G21" s="66"/>
      <c r="H21" s="66">
        <v>0</v>
      </c>
      <c r="I21" s="66"/>
      <c r="J21" s="66">
        <v>0</v>
      </c>
      <c r="K21" s="107"/>
      <c r="L21" s="104">
        <v>-145406684</v>
      </c>
      <c r="M21" s="107"/>
      <c r="N21" s="66">
        <v>0</v>
      </c>
      <c r="O21" s="19"/>
      <c r="P21" s="66">
        <v>0</v>
      </c>
      <c r="Q21" s="19"/>
      <c r="R21" s="66">
        <v>0</v>
      </c>
      <c r="S21" s="107"/>
      <c r="T21" s="66">
        <v>0</v>
      </c>
      <c r="U21" s="19"/>
      <c r="V21" s="104">
        <f>SUM(F21:U21)</f>
        <v>-145406684</v>
      </c>
      <c r="X21" s="19"/>
    </row>
    <row r="22" spans="2:24" ht="19.5" customHeight="1">
      <c r="B22" s="32" t="s">
        <v>136</v>
      </c>
      <c r="C22" s="25"/>
      <c r="D22" s="109"/>
      <c r="E22" s="25"/>
      <c r="F22" s="66"/>
      <c r="G22" s="66"/>
      <c r="H22" s="66"/>
      <c r="I22" s="66"/>
      <c r="J22" s="66"/>
      <c r="K22" s="107"/>
      <c r="L22" s="104"/>
      <c r="M22" s="107"/>
      <c r="N22" s="104"/>
      <c r="O22" s="19"/>
      <c r="P22" s="108"/>
      <c r="Q22" s="19"/>
      <c r="R22" s="104"/>
      <c r="S22" s="107"/>
      <c r="T22" s="104"/>
      <c r="U22" s="19"/>
      <c r="V22" s="104"/>
      <c r="X22" s="19"/>
    </row>
    <row r="23" spans="2:24" ht="19.5" customHeight="1">
      <c r="B23" s="32" t="s">
        <v>137</v>
      </c>
      <c r="C23" s="25"/>
      <c r="D23" s="109"/>
      <c r="E23" s="25"/>
      <c r="F23" s="66"/>
      <c r="G23" s="66"/>
      <c r="H23" s="66"/>
      <c r="I23" s="66"/>
      <c r="J23" s="66"/>
      <c r="K23" s="107"/>
      <c r="L23" s="104"/>
      <c r="M23" s="107"/>
      <c r="N23" s="104"/>
      <c r="O23" s="19"/>
      <c r="P23" s="108"/>
      <c r="Q23" s="19"/>
      <c r="R23" s="104"/>
      <c r="S23" s="107"/>
      <c r="T23" s="104"/>
      <c r="U23" s="19"/>
      <c r="V23" s="104"/>
      <c r="X23" s="19"/>
    </row>
    <row r="24" spans="2:22" ht="19.5" customHeight="1">
      <c r="B24" s="32" t="s">
        <v>138</v>
      </c>
      <c r="D24" s="109"/>
      <c r="F24" s="66">
        <v>0</v>
      </c>
      <c r="G24" s="66"/>
      <c r="H24" s="66">
        <v>0</v>
      </c>
      <c r="I24" s="66"/>
      <c r="J24" s="66">
        <v>0</v>
      </c>
      <c r="K24" s="107"/>
      <c r="L24" s="66">
        <v>0</v>
      </c>
      <c r="M24" s="107"/>
      <c r="N24" s="111">
        <v>-1171863616</v>
      </c>
      <c r="O24" s="106"/>
      <c r="P24" s="66">
        <v>0</v>
      </c>
      <c r="Q24" s="106"/>
      <c r="R24" s="66">
        <v>0</v>
      </c>
      <c r="S24" s="107"/>
      <c r="T24" s="66">
        <v>0</v>
      </c>
      <c r="U24" s="106"/>
      <c r="V24" s="104">
        <f>SUM(F24:U24)</f>
        <v>-1171863616</v>
      </c>
    </row>
    <row r="25" spans="2:22" ht="19.5" customHeight="1">
      <c r="B25" s="32" t="s">
        <v>139</v>
      </c>
      <c r="D25" s="109">
        <v>21</v>
      </c>
      <c r="F25" s="66">
        <v>0</v>
      </c>
      <c r="G25" s="66"/>
      <c r="H25" s="66">
        <v>0</v>
      </c>
      <c r="I25" s="66"/>
      <c r="J25" s="66">
        <v>0</v>
      </c>
      <c r="K25" s="107"/>
      <c r="L25" s="111">
        <v>122728022</v>
      </c>
      <c r="M25" s="107"/>
      <c r="N25" s="66">
        <v>0</v>
      </c>
      <c r="O25" s="106"/>
      <c r="P25" s="66">
        <v>0</v>
      </c>
      <c r="Q25" s="106"/>
      <c r="R25" s="66">
        <v>0</v>
      </c>
      <c r="S25" s="107"/>
      <c r="T25" s="66">
        <v>0</v>
      </c>
      <c r="U25" s="106"/>
      <c r="V25" s="104">
        <f>SUM(F25:U25)</f>
        <v>122728022</v>
      </c>
    </row>
    <row r="26" spans="2:22" ht="19.5" customHeight="1">
      <c r="B26" s="32" t="s">
        <v>102</v>
      </c>
      <c r="C26" s="62"/>
      <c r="D26" s="109"/>
      <c r="E26" s="62"/>
      <c r="F26" s="66">
        <v>0</v>
      </c>
      <c r="G26" s="66"/>
      <c r="H26" s="66">
        <v>0</v>
      </c>
      <c r="I26" s="66"/>
      <c r="J26" s="66">
        <v>0</v>
      </c>
      <c r="K26" s="107"/>
      <c r="L26" s="66">
        <v>0</v>
      </c>
      <c r="M26" s="107"/>
      <c r="N26" s="66">
        <v>0</v>
      </c>
      <c r="O26" s="106"/>
      <c r="P26" s="108">
        <v>884499</v>
      </c>
      <c r="Q26" s="106"/>
      <c r="R26" s="66">
        <v>0</v>
      </c>
      <c r="S26" s="107"/>
      <c r="T26" s="66">
        <v>0</v>
      </c>
      <c r="U26" s="106"/>
      <c r="V26" s="104">
        <f>SUM(F26:U26)</f>
        <v>884499</v>
      </c>
    </row>
    <row r="27" spans="2:22" ht="19.5" customHeight="1">
      <c r="B27" s="32" t="s">
        <v>140</v>
      </c>
      <c r="D27" s="109"/>
      <c r="F27" s="66">
        <v>0</v>
      </c>
      <c r="G27" s="66"/>
      <c r="H27" s="68">
        <v>0</v>
      </c>
      <c r="I27" s="66"/>
      <c r="J27" s="66">
        <v>0</v>
      </c>
      <c r="K27" s="107"/>
      <c r="L27" s="66">
        <v>0</v>
      </c>
      <c r="M27" s="107"/>
      <c r="N27" s="68">
        <v>0</v>
      </c>
      <c r="O27" s="105"/>
      <c r="P27" s="66">
        <v>0</v>
      </c>
      <c r="Q27" s="107"/>
      <c r="R27" s="66">
        <v>0</v>
      </c>
      <c r="S27" s="107"/>
      <c r="T27" s="111">
        <v>5199816057</v>
      </c>
      <c r="U27" s="106"/>
      <c r="V27" s="104">
        <f>SUM(F27:U27)</f>
        <v>5199816057</v>
      </c>
    </row>
    <row r="28" spans="2:22" ht="19.5" customHeight="1">
      <c r="B28" s="25" t="s">
        <v>85</v>
      </c>
      <c r="C28" s="25"/>
      <c r="D28" s="109"/>
      <c r="E28" s="25"/>
      <c r="F28" s="112">
        <f>SUM(F14:F27)</f>
        <v>2780000000</v>
      </c>
      <c r="G28" s="108"/>
      <c r="H28" s="108">
        <f>SUM(H16:H27)</f>
        <v>1600000000</v>
      </c>
      <c r="I28" s="108"/>
      <c r="J28" s="112">
        <f>SUM(J14:J27)</f>
        <v>1658117934</v>
      </c>
      <c r="K28" s="108"/>
      <c r="L28" s="112">
        <f>SUM(L14:L27)</f>
        <v>744201773</v>
      </c>
      <c r="M28" s="108"/>
      <c r="N28" s="66">
        <v>0</v>
      </c>
      <c r="O28" s="104"/>
      <c r="P28" s="112">
        <f>SUM(P14:P27)</f>
        <v>14738997</v>
      </c>
      <c r="Q28" s="104"/>
      <c r="R28" s="112">
        <f>SUM(R14:R27)</f>
        <v>210000000</v>
      </c>
      <c r="S28" s="108"/>
      <c r="T28" s="112">
        <f>SUM(T14:T27)</f>
        <v>-5357175636</v>
      </c>
      <c r="U28" s="104"/>
      <c r="V28" s="112">
        <f>SUM(V14:V27)</f>
        <v>1649883068</v>
      </c>
    </row>
    <row r="29" spans="2:22" ht="19.5" customHeight="1">
      <c r="B29" s="32" t="s">
        <v>94</v>
      </c>
      <c r="D29" s="109">
        <v>21</v>
      </c>
      <c r="F29" s="66">
        <v>0</v>
      </c>
      <c r="G29" s="113"/>
      <c r="H29" s="66">
        <v>0</v>
      </c>
      <c r="I29" s="5"/>
      <c r="J29" s="66">
        <v>0</v>
      </c>
      <c r="K29" s="114"/>
      <c r="L29" s="5">
        <v>-115596036</v>
      </c>
      <c r="M29" s="114"/>
      <c r="N29" s="66">
        <v>0</v>
      </c>
      <c r="O29" s="114"/>
      <c r="P29" s="66">
        <v>0</v>
      </c>
      <c r="Q29" s="114"/>
      <c r="R29" s="66">
        <v>0</v>
      </c>
      <c r="S29" s="114"/>
      <c r="T29" s="66">
        <v>0</v>
      </c>
      <c r="U29" s="108"/>
      <c r="V29" s="108">
        <f>SUM(F29:T29)</f>
        <v>-115596036</v>
      </c>
    </row>
    <row r="30" spans="2:22" s="115" customFormat="1" ht="19.5" customHeight="1">
      <c r="B30" s="32" t="s">
        <v>139</v>
      </c>
      <c r="C30" s="32"/>
      <c r="D30" s="109">
        <v>21</v>
      </c>
      <c r="E30" s="32"/>
      <c r="F30" s="66">
        <v>0</v>
      </c>
      <c r="G30" s="113"/>
      <c r="H30" s="66">
        <v>0</v>
      </c>
      <c r="I30" s="5"/>
      <c r="J30" s="66">
        <v>0</v>
      </c>
      <c r="K30" s="114"/>
      <c r="L30" s="5">
        <v>34678811</v>
      </c>
      <c r="M30" s="114"/>
      <c r="N30" s="66">
        <v>0</v>
      </c>
      <c r="O30" s="114"/>
      <c r="P30" s="66">
        <v>0</v>
      </c>
      <c r="Q30" s="114"/>
      <c r="R30" s="66">
        <v>0</v>
      </c>
      <c r="S30" s="114"/>
      <c r="T30" s="66">
        <v>0</v>
      </c>
      <c r="U30" s="108"/>
      <c r="V30" s="108">
        <f>SUM(F30:T30)</f>
        <v>34678811</v>
      </c>
    </row>
    <row r="31" spans="2:22" ht="19.5" customHeight="1">
      <c r="B31" s="32" t="s">
        <v>102</v>
      </c>
      <c r="D31" s="109"/>
      <c r="F31" s="66">
        <v>0</v>
      </c>
      <c r="G31" s="113"/>
      <c r="H31" s="66">
        <v>0</v>
      </c>
      <c r="I31" s="5"/>
      <c r="J31" s="66">
        <v>0</v>
      </c>
      <c r="K31" s="114"/>
      <c r="L31" s="66">
        <v>0</v>
      </c>
      <c r="M31" s="114"/>
      <c r="N31" s="66">
        <v>0</v>
      </c>
      <c r="O31" s="114"/>
      <c r="P31" s="5">
        <v>875063</v>
      </c>
      <c r="Q31" s="114"/>
      <c r="R31" s="66">
        <v>0</v>
      </c>
      <c r="S31" s="114"/>
      <c r="T31" s="66">
        <v>0</v>
      </c>
      <c r="V31" s="108">
        <f>SUM(F31:T31)</f>
        <v>875063</v>
      </c>
    </row>
    <row r="32" spans="2:22" ht="19.5" customHeight="1">
      <c r="B32" s="32" t="s">
        <v>141</v>
      </c>
      <c r="D32" s="109"/>
      <c r="F32" s="66">
        <v>0</v>
      </c>
      <c r="G32" s="113"/>
      <c r="H32" s="66">
        <v>0</v>
      </c>
      <c r="I32" s="5"/>
      <c r="J32" s="66">
        <v>0</v>
      </c>
      <c r="K32" s="114"/>
      <c r="L32" s="66">
        <v>0</v>
      </c>
      <c r="M32" s="114"/>
      <c r="N32" s="68">
        <v>0</v>
      </c>
      <c r="O32" s="114"/>
      <c r="P32" s="66">
        <v>0</v>
      </c>
      <c r="Q32" s="114"/>
      <c r="R32" s="66">
        <v>0</v>
      </c>
      <c r="S32" s="114"/>
      <c r="T32" s="116">
        <f>'B&amp;P'!E126</f>
        <v>-1102938082</v>
      </c>
      <c r="U32" s="106"/>
      <c r="V32" s="108">
        <f>SUM(F32:T32)</f>
        <v>-1102938082</v>
      </c>
    </row>
    <row r="33" spans="2:22" ht="19.5" customHeight="1" thickBot="1">
      <c r="B33" s="25" t="s">
        <v>109</v>
      </c>
      <c r="C33" s="25"/>
      <c r="D33" s="109"/>
      <c r="E33" s="25"/>
      <c r="F33" s="117">
        <f>SUM(F28:F32)</f>
        <v>2780000000</v>
      </c>
      <c r="G33" s="108"/>
      <c r="H33" s="117">
        <f>SUM(H28:H32)</f>
        <v>1600000000</v>
      </c>
      <c r="I33" s="108"/>
      <c r="J33" s="117">
        <f>SUM(J28:J32)</f>
        <v>1658117934</v>
      </c>
      <c r="K33" s="108"/>
      <c r="L33" s="117">
        <f>SUM(L28:L32)</f>
        <v>663284548</v>
      </c>
      <c r="M33" s="107"/>
      <c r="N33" s="69">
        <v>0</v>
      </c>
      <c r="O33" s="107"/>
      <c r="P33" s="117">
        <f>SUM(P28:P32)</f>
        <v>15614060</v>
      </c>
      <c r="Q33" s="108"/>
      <c r="R33" s="117">
        <f>SUM(R28:R32)</f>
        <v>210000000</v>
      </c>
      <c r="S33" s="107"/>
      <c r="T33" s="117">
        <f>SUM(T28:T32)</f>
        <v>-6460113718</v>
      </c>
      <c r="U33" s="107"/>
      <c r="V33" s="117">
        <f>SUM(V28:V32)</f>
        <v>466902824</v>
      </c>
    </row>
    <row r="34" ht="19.5" customHeight="1" thickTop="1">
      <c r="V34" s="119">
        <f>V33-'B&amp;P'!E91</f>
        <v>0</v>
      </c>
    </row>
    <row r="35" spans="20:22" ht="19.5" customHeight="1">
      <c r="T35" s="118"/>
      <c r="V35" s="19"/>
    </row>
    <row r="36" spans="2:22" ht="19.5" customHeight="1">
      <c r="B36" s="32" t="s">
        <v>12</v>
      </c>
      <c r="T36" s="118"/>
      <c r="V36" s="19"/>
    </row>
  </sheetData>
  <mergeCells count="5">
    <mergeCell ref="B1:V1"/>
    <mergeCell ref="B2:V2"/>
    <mergeCell ref="B3:V3"/>
    <mergeCell ref="F5:V5"/>
    <mergeCell ref="B4:V4"/>
  </mergeCells>
  <printOptions horizontalCentered="1"/>
  <pageMargins left="0.1968503937007874" right="0.1968503937007874" top="0.984251968503937" bottom="0.3937007874015748" header="0.1968503937007874" footer="0.1968503937007874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ERNST&amp;YOUNG</dc:creator>
  <cp:keywords/>
  <dc:description/>
  <cp:lastModifiedBy>Cannon Creek</cp:lastModifiedBy>
  <cp:lastPrinted>2007-02-23T10:21:01Z</cp:lastPrinted>
  <dcterms:created xsi:type="dcterms:W3CDTF">1997-02-18T03:39:32Z</dcterms:created>
  <dcterms:modified xsi:type="dcterms:W3CDTF">2007-03-16T08:06:14Z</dcterms:modified>
  <cp:category/>
  <cp:version/>
  <cp:contentType/>
  <cp:contentStatus/>
</cp:coreProperties>
</file>