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0920" windowHeight="6030" activeTab="0"/>
  </bookViews>
  <sheets>
    <sheet name="Sheet1" sheetId="1" r:id="rId1"/>
    <sheet name="Working" sheetId="2" r:id="rId2"/>
    <sheet name="Sheet3" sheetId="3" r:id="rId3"/>
  </sheets>
  <definedNames>
    <definedName name="_xlnm.Print_Area" localSheetId="0">'Sheet1'!$A$1:$I$86</definedName>
    <definedName name="_xlnm.Print_Area" localSheetId="1">'Working'!$A$1:$N$64</definedName>
    <definedName name="_xlnm.Print_Titles" localSheetId="0">'Sheet1'!$5:$8</definedName>
    <definedName name="_xlnm.Print_Titles" localSheetId="1">'Working'!$1:$4</definedName>
  </definedNames>
  <calcPr fullCalcOnLoad="1"/>
</workbook>
</file>

<file path=xl/sharedStrings.xml><?xml version="1.0" encoding="utf-8"?>
<sst xmlns="http://schemas.openxmlformats.org/spreadsheetml/2006/main" count="247" uniqueCount="115">
  <si>
    <t>ANTAH HOLDINGS BERHAD</t>
  </si>
  <si>
    <t>No.</t>
  </si>
  <si>
    <t>Lender</t>
  </si>
  <si>
    <t xml:space="preserve"> </t>
  </si>
  <si>
    <t>Borrower</t>
  </si>
  <si>
    <t>Loan Facility</t>
  </si>
  <si>
    <t>Amount Paid</t>
  </si>
  <si>
    <t>Loan Default</t>
  </si>
  <si>
    <t>(RM'000)</t>
  </si>
  <si>
    <t>Todate</t>
  </si>
  <si>
    <t>1.</t>
  </si>
  <si>
    <t>RHB Sakura Merchant</t>
  </si>
  <si>
    <t xml:space="preserve">  Bankers Berhad</t>
  </si>
  <si>
    <t>Antah Holdings Berhad</t>
  </si>
  <si>
    <t>-</t>
  </si>
  <si>
    <t>2.</t>
  </si>
  <si>
    <t>RHB Bank Berhad</t>
  </si>
  <si>
    <t>3.</t>
  </si>
  <si>
    <t>OCBC Bank Berhad</t>
  </si>
  <si>
    <t>(OD)</t>
  </si>
  <si>
    <t>(RC)</t>
  </si>
  <si>
    <t>4.</t>
  </si>
  <si>
    <t>Standard Chartered Bank</t>
  </si>
  <si>
    <t xml:space="preserve">  Malaysia Berhad</t>
  </si>
  <si>
    <t>5.</t>
  </si>
  <si>
    <t>EON Bank Berhad</t>
  </si>
  <si>
    <t>6.</t>
  </si>
  <si>
    <t xml:space="preserve">Bank of Tokyo-Mitsubishi </t>
  </si>
  <si>
    <t xml:space="preserve">  (M) Berhad</t>
  </si>
  <si>
    <t>7.</t>
  </si>
  <si>
    <t>Aseambankers Malaysia</t>
  </si>
  <si>
    <t xml:space="preserve">  Berhad</t>
  </si>
  <si>
    <t>8.</t>
  </si>
  <si>
    <t>AmBank Berhad</t>
  </si>
  <si>
    <t>9.</t>
  </si>
  <si>
    <t>10.</t>
  </si>
  <si>
    <t>DBS Bank Ltd.</t>
  </si>
  <si>
    <t>Mizuho Corporate Bank Ltd.</t>
  </si>
  <si>
    <t>11.</t>
  </si>
  <si>
    <t>12.</t>
  </si>
  <si>
    <t>13.</t>
  </si>
  <si>
    <t>Deutsche Bank (M) Berhad</t>
  </si>
  <si>
    <t>14.</t>
  </si>
  <si>
    <t>Affin Bank Berhad</t>
  </si>
  <si>
    <t>15.</t>
  </si>
  <si>
    <t>16.</t>
  </si>
  <si>
    <t>Malaysan Banking Berhad</t>
  </si>
  <si>
    <t>(OD I &amp; II)</t>
  </si>
  <si>
    <t>Arab Malaysian Bank Berhad</t>
  </si>
  <si>
    <t>Bank Pertanian Malaysia</t>
  </si>
  <si>
    <t>(Plus Interest)</t>
  </si>
  <si>
    <t>Consent Judgement obtained.</t>
  </si>
  <si>
    <t>On 8 February 2005, the Proposed Debt Restructuring as disclosed in the Explanatory Statement which was issued to the Scheme Creditors and approved by the Scheme Creditors in the court convened meetings is sanctioned by the High Court under Section 176(3) of the Companies Act,1965.</t>
  </si>
  <si>
    <t>On 27/11/2004, the Company had obtained the approval of its Scheme Creditors for the Proposed Debt Restructuring pursuant to Section 176(1) of the Companies Act, 1965  at the court convened meetings of Scheme Creditors.</t>
  </si>
  <si>
    <t>Status on involvement of litigation</t>
  </si>
  <si>
    <t>No legal action.</t>
  </si>
  <si>
    <t>Total Loan Default In Payment</t>
  </si>
  <si>
    <t>Pending implementation of the Debt Restructuring Scheme *.</t>
  </si>
  <si>
    <t>* Current Development :-</t>
  </si>
  <si>
    <t>Pacific Asia Fishing Sdn Bhd</t>
  </si>
  <si>
    <t>Antah Holdings Services Sdn Bhd</t>
  </si>
  <si>
    <t>17.</t>
  </si>
  <si>
    <t>R/C</t>
  </si>
  <si>
    <t>Pending a mention date to be fixed by the court.</t>
  </si>
  <si>
    <t>**</t>
  </si>
  <si>
    <t>HSBC Malaysia Berhad**</t>
  </si>
  <si>
    <t>***</t>
  </si>
  <si>
    <t>Security</t>
  </si>
  <si>
    <t>Malayan Banking Berhad **</t>
  </si>
  <si>
    <t>Kaseh Lebuhraya Sdn Bhd</t>
  </si>
  <si>
    <t>RC</t>
  </si>
  <si>
    <t>RM</t>
  </si>
  <si>
    <t xml:space="preserve">Antah Holdings Berhad </t>
  </si>
  <si>
    <t>Loan Facilities</t>
  </si>
  <si>
    <t>Int Accrued</t>
  </si>
  <si>
    <t>1.1.08</t>
  </si>
  <si>
    <t>1.1.09</t>
  </si>
  <si>
    <t>1.1.10</t>
  </si>
  <si>
    <t>31.12.08</t>
  </si>
  <si>
    <t>31.12.09</t>
  </si>
  <si>
    <t>31.12.10</t>
  </si>
  <si>
    <t>Principal</t>
  </si>
  <si>
    <t>Loan</t>
  </si>
  <si>
    <t>Balance b/f</t>
  </si>
  <si>
    <t>Int Accr</t>
  </si>
  <si>
    <t>OD</t>
  </si>
  <si>
    <t xml:space="preserve">Interest </t>
  </si>
  <si>
    <t xml:space="preserve"> Rate</t>
  </si>
  <si>
    <t>(Bank Utama)</t>
  </si>
  <si>
    <t>TL</t>
  </si>
  <si>
    <t>Malayan Banking Berhad</t>
  </si>
  <si>
    <t>Total</t>
  </si>
  <si>
    <t>Court dismissed the Application for Stay of Execution of Judgement. Pending a hearing date from the Court of Appeal on the summary judgement application.</t>
  </si>
  <si>
    <t>12/06/2006 - Mention</t>
  </si>
  <si>
    <t>15/08/2006 - Hearing of Appeal to Judge In Chambers.</t>
  </si>
  <si>
    <t>30/06/2003 - File application for summary judgement. No further development.</t>
  </si>
  <si>
    <t>Case withdrawn  on 27 February 2006, with no order as to costs.</t>
  </si>
  <si>
    <t>USD</t>
  </si>
  <si>
    <t>O/Standg</t>
  </si>
  <si>
    <t>LIST OF LOAN DEFAULTED AS AT 31 July 2006</t>
  </si>
  <si>
    <t>as at 30.06.06</t>
  </si>
  <si>
    <t>as at 31/07/06</t>
  </si>
  <si>
    <t>On 7 February 2006 and 8 May 2006, the Company announced that it is undertaking a Proposed Restructuring Scheme, details of which are as per the announcement made to Bursa Malaysia Securities Berhad.</t>
  </si>
  <si>
    <t xml:space="preserve">Antah is currently unable to settle its debts in full within a period of 12 months from the date of this announcement. </t>
  </si>
  <si>
    <t xml:space="preserve">Accordingly, Antah is proposing to undertake a restructuring exerise and had on 6 February 2006 and 8 May 2006 entered into several restructuring agreements (“Restructuring Agreement’) with Liu Guo Dong (“LGD”), Rise Business Inc. (“RBI”), Rock Point Alliance Pte Ltd (“RPA Subsidiary”), a wholly-owned subsidiary of Rock Point Alliance Sdn Bhd (“RPA”) (a substantial shareholder of Antah) Zhu Qing Hua (“ZQH”) and CIMV wherein Antah, LGD, RBI, RPA Subsidiary,ZQH and CIMV have agreed in principle to undertake a Proposed Restructuring Scheme with the intention of restoring Antah onto stronger financial footing and to regularize its condition, via inter alia: 
1. the injection of new viable businesses – PIPO Group;
2. capital restructuring exercise; 
3. debt restructuring exercise;
4. the acquisitions of core assets of Antah. </t>
  </si>
  <si>
    <t>Antah had on 9 May 2006 submitted its Proposed Restructuring Scheme to the Securities Commission for approval.</t>
  </si>
  <si>
    <t xml:space="preserve">Secured by 1st charge over  Wisma Antah. </t>
  </si>
  <si>
    <t>Secured by 2nd charge over  Wisma Antah. (Exchange rate - USD1 : RM3.64)</t>
  </si>
  <si>
    <t>22/02/2006 - Honourable Judge dismissed the application of appeal with costs against the summary Judgement obtained. No further development.</t>
  </si>
  <si>
    <t>28/08/2006 - Mention</t>
  </si>
  <si>
    <t>17/02/2006 -  Honourable Court dismissed the appeal against the application for summary judgement with costs.No further development.</t>
  </si>
  <si>
    <t>(M) Berhad ("BTM")</t>
  </si>
  <si>
    <t>17/04/2006 - Hearing of Appeal To Judge In Chambers and case management. BTM's Writ of Summons and Statement of Claim was dismissed with costs on 1 August 2006 by the High Court.</t>
  </si>
  <si>
    <t>HSBC has withdrawn the legal suits against Antah and Kaseh.</t>
  </si>
  <si>
    <t>HSBC Malaysia Berhad</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</si>
</sst>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quot;Yes&quot;;&quot;Yes&quot;;&quot;No&quot;"/>
    <numFmt numFmtId="175" formatCode="&quot;True&quot;;&quot;True&quot;;&quot;False&quot;"/>
    <numFmt numFmtId="176" formatCode="&quot;On&quot;;&quot;On&quot;;&quot;Off&quot;"/>
    <numFmt numFmtId="177" formatCode="0.0000"/>
    <numFmt numFmtId="178" formatCode="0.000"/>
    <numFmt numFmtId="179" formatCode="0.0"/>
  </numFmts>
  <fonts count="16">
    <font>
      <sz val="10"/>
      <name val="Arial"/>
      <family val="0"/>
    </font>
    <font>
      <b/>
      <sz val="12"/>
      <name val="Times New Roman"/>
      <family val="1"/>
    </font>
    <font>
      <sz val="12"/>
      <name val="Times New Roman"/>
      <family val="1"/>
    </font>
    <font>
      <u val="single"/>
      <sz val="10"/>
      <color indexed="12"/>
      <name val="Arial"/>
      <family val="0"/>
    </font>
    <font>
      <u val="single"/>
      <sz val="10"/>
      <color indexed="36"/>
      <name val="Arial"/>
      <family val="0"/>
    </font>
    <font>
      <b/>
      <sz val="10"/>
      <name val="Arial"/>
      <family val="2"/>
    </font>
    <font>
      <b/>
      <sz val="12"/>
      <name val="CG Times"/>
      <family val="1"/>
    </font>
    <font>
      <b/>
      <sz val="10"/>
      <name val="CG Times"/>
      <family val="1"/>
    </font>
    <font>
      <sz val="10"/>
      <name val="CG Times"/>
      <family val="1"/>
    </font>
    <font>
      <b/>
      <sz val="12"/>
      <name val="Arial"/>
      <family val="2"/>
    </font>
    <font>
      <sz val="10"/>
      <name val="Times New Roman"/>
      <family val="0"/>
    </font>
    <font>
      <b/>
      <sz val="11"/>
      <name val="Times New Roman"/>
      <family val="1"/>
    </font>
    <font>
      <sz val="11"/>
      <name val="Times New Roman"/>
      <family val="1"/>
    </font>
    <font>
      <b/>
      <u val="single"/>
      <sz val="11"/>
      <name val="Times New Roman"/>
      <family val="1"/>
    </font>
    <font>
      <b/>
      <i/>
      <sz val="11"/>
      <name val="Times New Roman"/>
      <family val="1"/>
    </font>
    <font>
      <u val="single"/>
      <sz val="11"/>
      <name val="Times New Roman"/>
      <family val="1"/>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16">
    <border>
      <left/>
      <right/>
      <top/>
      <bottom/>
      <diagonal/>
    </border>
    <border>
      <left>
        <color indexed="63"/>
      </left>
      <right>
        <color indexed="63"/>
      </right>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40">
    <xf numFmtId="0" fontId="0" fillId="0" borderId="0" xfId="0" applyAlignment="1">
      <alignment/>
    </xf>
    <xf numFmtId="0" fontId="2" fillId="0" borderId="0" xfId="0" applyFont="1" applyBorder="1" applyAlignment="1">
      <alignment/>
    </xf>
    <xf numFmtId="0" fontId="0" fillId="0" borderId="0" xfId="0" applyBorder="1" applyAlignment="1">
      <alignment/>
    </xf>
    <xf numFmtId="43" fontId="8" fillId="0" borderId="0" xfId="0" applyNumberFormat="1" applyFont="1" applyAlignment="1">
      <alignment/>
    </xf>
    <xf numFmtId="43" fontId="8" fillId="0" borderId="0" xfId="15" applyNumberFormat="1" applyFont="1" applyAlignment="1">
      <alignment/>
    </xf>
    <xf numFmtId="0" fontId="5" fillId="0" borderId="0" xfId="0" applyFont="1" applyAlignment="1">
      <alignment/>
    </xf>
    <xf numFmtId="0" fontId="5" fillId="0" borderId="0" xfId="0" applyFont="1" applyBorder="1" applyAlignment="1">
      <alignment/>
    </xf>
    <xf numFmtId="0" fontId="5" fillId="0" borderId="0" xfId="0" applyFont="1" applyAlignment="1">
      <alignment horizontal="center"/>
    </xf>
    <xf numFmtId="0" fontId="5" fillId="0" borderId="0" xfId="0" applyFont="1" applyBorder="1" applyAlignment="1">
      <alignment horizontal="center"/>
    </xf>
    <xf numFmtId="43" fontId="0" fillId="0" borderId="0" xfId="0" applyNumberFormat="1" applyAlignment="1">
      <alignment/>
    </xf>
    <xf numFmtId="43" fontId="0" fillId="0" borderId="0" xfId="15" applyAlignment="1">
      <alignment/>
    </xf>
    <xf numFmtId="43" fontId="8" fillId="0" borderId="0" xfId="15" applyFont="1" applyAlignment="1">
      <alignment/>
    </xf>
    <xf numFmtId="10" fontId="0" fillId="0" borderId="0" xfId="0" applyNumberFormat="1" applyAlignment="1">
      <alignment/>
    </xf>
    <xf numFmtId="0" fontId="8" fillId="0" borderId="0" xfId="0" applyFont="1" applyAlignment="1">
      <alignment/>
    </xf>
    <xf numFmtId="43" fontId="7" fillId="0" borderId="0" xfId="0" applyNumberFormat="1" applyFont="1" applyAlignment="1">
      <alignment horizontal="center"/>
    </xf>
    <xf numFmtId="0" fontId="7" fillId="0" borderId="0" xfId="0" applyFont="1" applyAlignment="1">
      <alignment horizontal="center"/>
    </xf>
    <xf numFmtId="43" fontId="7" fillId="0" borderId="0" xfId="15" applyFont="1" applyAlignment="1">
      <alignment horizontal="center"/>
    </xf>
    <xf numFmtId="43" fontId="0" fillId="0" borderId="0" xfId="15" applyNumberFormat="1" applyAlignment="1">
      <alignment/>
    </xf>
    <xf numFmtId="43" fontId="8" fillId="0" borderId="1" xfId="15" applyNumberFormat="1" applyFont="1" applyBorder="1" applyAlignment="1">
      <alignment/>
    </xf>
    <xf numFmtId="43" fontId="8" fillId="0" borderId="1" xfId="15" applyFont="1" applyBorder="1" applyAlignment="1">
      <alignment/>
    </xf>
    <xf numFmtId="173" fontId="7" fillId="0" borderId="0" xfId="0" applyNumberFormat="1" applyFont="1" applyAlignment="1">
      <alignment/>
    </xf>
    <xf numFmtId="0" fontId="6" fillId="0" borderId="0" xfId="0" applyFont="1" applyBorder="1" applyAlignment="1">
      <alignment horizontal="center"/>
    </xf>
    <xf numFmtId="43" fontId="5" fillId="0" borderId="0" xfId="0" applyNumberFormat="1" applyFont="1" applyBorder="1" applyAlignment="1">
      <alignment horizontal="center"/>
    </xf>
    <xf numFmtId="0" fontId="5" fillId="0" borderId="0" xfId="0" applyFont="1" applyBorder="1" applyAlignment="1">
      <alignment horizontal="center"/>
    </xf>
    <xf numFmtId="43" fontId="5" fillId="0" borderId="0" xfId="0" applyNumberFormat="1" applyFont="1" applyBorder="1" applyAlignment="1">
      <alignment horizontal="center"/>
    </xf>
    <xf numFmtId="10" fontId="0" fillId="0" borderId="0" xfId="0" applyNumberFormat="1" applyBorder="1" applyAlignment="1">
      <alignment/>
    </xf>
    <xf numFmtId="43" fontId="8" fillId="0" borderId="0" xfId="0" applyNumberFormat="1" applyFont="1" applyBorder="1" applyAlignment="1">
      <alignment/>
    </xf>
    <xf numFmtId="43" fontId="8" fillId="0" borderId="0" xfId="15" applyNumberFormat="1" applyFont="1" applyBorder="1" applyAlignment="1">
      <alignment/>
    </xf>
    <xf numFmtId="173" fontId="8" fillId="0" borderId="0" xfId="15" applyNumberFormat="1" applyFont="1" applyBorder="1" applyAlignment="1">
      <alignment/>
    </xf>
    <xf numFmtId="41" fontId="8" fillId="0" borderId="0" xfId="0" applyNumberFormat="1" applyFont="1" applyBorder="1" applyAlignment="1">
      <alignment/>
    </xf>
    <xf numFmtId="173" fontId="8" fillId="0" borderId="0" xfId="0" applyNumberFormat="1" applyFont="1" applyBorder="1" applyAlignment="1">
      <alignment/>
    </xf>
    <xf numFmtId="43" fontId="0" fillId="0" borderId="0" xfId="0" applyNumberFormat="1" applyBorder="1" applyAlignment="1">
      <alignment/>
    </xf>
    <xf numFmtId="173" fontId="5" fillId="0" borderId="0" xfId="15" applyNumberFormat="1" applyFont="1" applyAlignment="1">
      <alignment horizontal="center"/>
    </xf>
    <xf numFmtId="173" fontId="5" fillId="0" borderId="0" xfId="15" applyNumberFormat="1" applyFont="1" applyAlignment="1">
      <alignment/>
    </xf>
    <xf numFmtId="17" fontId="5" fillId="0" borderId="0" xfId="0" applyNumberFormat="1" applyFont="1" applyAlignment="1">
      <alignment horizontal="center"/>
    </xf>
    <xf numFmtId="10" fontId="5" fillId="0" borderId="0" xfId="0" applyNumberFormat="1" applyFont="1" applyAlignment="1">
      <alignment horizontal="center"/>
    </xf>
    <xf numFmtId="10" fontId="5" fillId="0" borderId="0" xfId="0" applyNumberFormat="1" applyFont="1" applyAlignment="1">
      <alignment horizontal="center"/>
    </xf>
    <xf numFmtId="0" fontId="0" fillId="0" borderId="0" xfId="0" applyFont="1" applyBorder="1" applyAlignment="1">
      <alignment/>
    </xf>
    <xf numFmtId="173" fontId="0" fillId="0" borderId="0" xfId="15" applyNumberFormat="1" applyFont="1" applyAlignment="1">
      <alignment/>
    </xf>
    <xf numFmtId="0" fontId="0" fillId="0" borderId="0" xfId="0" applyFont="1" applyAlignment="1">
      <alignment/>
    </xf>
    <xf numFmtId="173" fontId="9" fillId="0" borderId="0" xfId="15" applyNumberFormat="1" applyFont="1" applyBorder="1" applyAlignment="1">
      <alignment/>
    </xf>
    <xf numFmtId="173" fontId="5" fillId="0" borderId="0" xfId="15" applyNumberFormat="1" applyFont="1" applyBorder="1" applyAlignment="1">
      <alignment horizontal="center"/>
    </xf>
    <xf numFmtId="173" fontId="0" fillId="0" borderId="0" xfId="15" applyNumberFormat="1" applyFont="1" applyBorder="1" applyAlignment="1">
      <alignment/>
    </xf>
    <xf numFmtId="0" fontId="0" fillId="0" borderId="0" xfId="0" applyFill="1" applyBorder="1" applyAlignment="1">
      <alignment/>
    </xf>
    <xf numFmtId="173" fontId="0" fillId="0" borderId="0" xfId="0" applyNumberFormat="1" applyFont="1" applyAlignment="1">
      <alignment/>
    </xf>
    <xf numFmtId="173" fontId="9" fillId="0" borderId="0" xfId="0" applyNumberFormat="1" applyFont="1" applyBorder="1" applyAlignment="1">
      <alignment/>
    </xf>
    <xf numFmtId="173" fontId="0" fillId="0" borderId="0" xfId="0" applyNumberFormat="1" applyFont="1" applyBorder="1" applyAlignment="1">
      <alignment/>
    </xf>
    <xf numFmtId="173" fontId="0" fillId="0" borderId="0" xfId="15" applyNumberFormat="1" applyFont="1" applyBorder="1" applyAlignment="1">
      <alignment horizontal="center"/>
    </xf>
    <xf numFmtId="173" fontId="5" fillId="0" borderId="0" xfId="0" applyNumberFormat="1" applyFont="1" applyBorder="1" applyAlignment="1">
      <alignment/>
    </xf>
    <xf numFmtId="173" fontId="0" fillId="2" borderId="0" xfId="17" applyNumberFormat="1" applyFont="1" applyFill="1" applyBorder="1" applyAlignment="1">
      <alignment/>
    </xf>
    <xf numFmtId="37" fontId="0" fillId="0" borderId="0" xfId="0" applyNumberFormat="1" applyFont="1" applyBorder="1" applyAlignment="1">
      <alignment/>
    </xf>
    <xf numFmtId="173" fontId="0" fillId="0" borderId="1" xfId="0" applyNumberFormat="1" applyFont="1" applyBorder="1" applyAlignment="1">
      <alignment/>
    </xf>
    <xf numFmtId="173" fontId="0" fillId="0" borderId="1" xfId="0" applyNumberFormat="1" applyBorder="1" applyAlignment="1">
      <alignment/>
    </xf>
    <xf numFmtId="37" fontId="0" fillId="0" borderId="1" xfId="0" applyNumberFormat="1" applyBorder="1" applyAlignment="1">
      <alignment/>
    </xf>
    <xf numFmtId="0" fontId="11" fillId="0" borderId="0" xfId="0" applyFont="1" applyAlignment="1">
      <alignment/>
    </xf>
    <xf numFmtId="0" fontId="12" fillId="0" borderId="0" xfId="0" applyFont="1" applyAlignment="1">
      <alignment/>
    </xf>
    <xf numFmtId="0" fontId="12" fillId="0" borderId="0" xfId="0" applyFont="1" applyBorder="1" applyAlignment="1">
      <alignment/>
    </xf>
    <xf numFmtId="0" fontId="13" fillId="0" borderId="0" xfId="0" applyFont="1" applyAlignment="1">
      <alignment/>
    </xf>
    <xf numFmtId="0" fontId="14" fillId="0" borderId="0" xfId="0" applyFont="1" applyAlignment="1">
      <alignment/>
    </xf>
    <xf numFmtId="0" fontId="12" fillId="0" borderId="2" xfId="0" applyFont="1" applyBorder="1" applyAlignment="1">
      <alignment/>
    </xf>
    <xf numFmtId="0" fontId="11" fillId="3" borderId="3" xfId="0" applyFont="1" applyFill="1" applyBorder="1" applyAlignment="1">
      <alignment horizontal="center"/>
    </xf>
    <xf numFmtId="0" fontId="11" fillId="3" borderId="4" xfId="0" applyFont="1" applyFill="1" applyBorder="1" applyAlignment="1">
      <alignment horizontal="center"/>
    </xf>
    <xf numFmtId="0" fontId="11" fillId="3" borderId="5" xfId="0" applyFont="1" applyFill="1" applyBorder="1" applyAlignment="1">
      <alignment horizontal="center"/>
    </xf>
    <xf numFmtId="0" fontId="11" fillId="3" borderId="0" xfId="0" applyFont="1" applyFill="1" applyBorder="1" applyAlignment="1">
      <alignment horizontal="center"/>
    </xf>
    <xf numFmtId="0" fontId="11" fillId="3" borderId="6" xfId="0" applyFont="1" applyFill="1" applyBorder="1" applyAlignment="1">
      <alignment horizontal="center"/>
    </xf>
    <xf numFmtId="0" fontId="11" fillId="3" borderId="7" xfId="0" applyFont="1" applyFill="1" applyBorder="1" applyAlignment="1">
      <alignment horizontal="center"/>
    </xf>
    <xf numFmtId="0" fontId="11" fillId="3" borderId="8" xfId="0" applyFont="1" applyFill="1" applyBorder="1" applyAlignment="1">
      <alignment horizontal="center"/>
    </xf>
    <xf numFmtId="0" fontId="12" fillId="0" borderId="9" xfId="0" applyFont="1" applyBorder="1" applyAlignment="1" quotePrefix="1">
      <alignment/>
    </xf>
    <xf numFmtId="0" fontId="12" fillId="0" borderId="6" xfId="0" applyFont="1" applyBorder="1" applyAlignment="1">
      <alignment/>
    </xf>
    <xf numFmtId="37" fontId="12" fillId="0" borderId="6" xfId="0" applyNumberFormat="1" applyFont="1" applyBorder="1" applyAlignment="1">
      <alignment/>
    </xf>
    <xf numFmtId="37" fontId="12" fillId="0" borderId="0" xfId="0" applyNumberFormat="1" applyFont="1" applyAlignment="1">
      <alignment/>
    </xf>
    <xf numFmtId="37" fontId="12" fillId="0" borderId="6" xfId="0" applyNumberFormat="1" applyFont="1" applyBorder="1" applyAlignment="1">
      <alignment horizontal="center"/>
    </xf>
    <xf numFmtId="37" fontId="12" fillId="0" borderId="3" xfId="0" applyNumberFormat="1" applyFont="1" applyBorder="1" applyAlignment="1">
      <alignment/>
    </xf>
    <xf numFmtId="0" fontId="12" fillId="0" borderId="7" xfId="0" applyFont="1" applyBorder="1" applyAlignment="1">
      <alignment/>
    </xf>
    <xf numFmtId="37" fontId="12" fillId="0" borderId="0" xfId="0" applyNumberFormat="1" applyFont="1" applyBorder="1" applyAlignment="1">
      <alignment/>
    </xf>
    <xf numFmtId="0" fontId="12" fillId="0" borderId="9" xfId="0" applyFont="1" applyBorder="1" applyAlignment="1">
      <alignment/>
    </xf>
    <xf numFmtId="37" fontId="12" fillId="0" borderId="9" xfId="0" applyNumberFormat="1" applyFont="1" applyBorder="1" applyAlignment="1">
      <alignment/>
    </xf>
    <xf numFmtId="0" fontId="12" fillId="0" borderId="10" xfId="0" applyFont="1" applyBorder="1" applyAlignment="1">
      <alignment/>
    </xf>
    <xf numFmtId="0" fontId="12" fillId="0" borderId="8" xfId="0" applyFont="1" applyBorder="1" applyAlignment="1">
      <alignment/>
    </xf>
    <xf numFmtId="37" fontId="12" fillId="0" borderId="8" xfId="0" applyNumberFormat="1" applyFont="1" applyBorder="1" applyAlignment="1">
      <alignment/>
    </xf>
    <xf numFmtId="37" fontId="12" fillId="0" borderId="2" xfId="0" applyNumberFormat="1" applyFont="1" applyBorder="1" applyAlignment="1">
      <alignment/>
    </xf>
    <xf numFmtId="37" fontId="12" fillId="0" borderId="8" xfId="0" applyNumberFormat="1" applyFont="1" applyBorder="1" applyAlignment="1">
      <alignment horizontal="center"/>
    </xf>
    <xf numFmtId="37" fontId="12" fillId="0" borderId="10" xfId="0" applyNumberFormat="1" applyFont="1" applyBorder="1" applyAlignment="1">
      <alignment/>
    </xf>
    <xf numFmtId="0" fontId="12" fillId="0" borderId="11" xfId="0" applyFont="1" applyBorder="1" applyAlignment="1">
      <alignment/>
    </xf>
    <xf numFmtId="0" fontId="12" fillId="0" borderId="5" xfId="0" applyFont="1" applyBorder="1" applyAlignment="1">
      <alignment horizontal="justify"/>
    </xf>
    <xf numFmtId="37" fontId="12" fillId="0" borderId="6" xfId="0" applyNumberFormat="1" applyFont="1" applyBorder="1" applyAlignment="1" quotePrefix="1">
      <alignment horizontal="center"/>
    </xf>
    <xf numFmtId="37" fontId="12" fillId="0" borderId="7" xfId="0" applyNumberFormat="1" applyFont="1" applyBorder="1" applyAlignment="1">
      <alignment/>
    </xf>
    <xf numFmtId="173" fontId="12" fillId="0" borderId="6" xfId="15" applyNumberFormat="1" applyFont="1" applyBorder="1" applyAlignment="1">
      <alignment/>
    </xf>
    <xf numFmtId="37" fontId="12" fillId="0" borderId="11" xfId="0" applyNumberFormat="1" applyFont="1" applyBorder="1" applyAlignment="1">
      <alignment/>
    </xf>
    <xf numFmtId="37" fontId="12" fillId="0" borderId="6" xfId="0" applyNumberFormat="1" applyFont="1" applyFill="1" applyBorder="1" applyAlignment="1">
      <alignment/>
    </xf>
    <xf numFmtId="0" fontId="12" fillId="0" borderId="3" xfId="0" applyFont="1" applyFill="1" applyBorder="1" applyAlignment="1">
      <alignment/>
    </xf>
    <xf numFmtId="0" fontId="12" fillId="0" borderId="6" xfId="0" applyFont="1" applyBorder="1" applyAlignment="1">
      <alignment horizontal="justify" vertical="top"/>
    </xf>
    <xf numFmtId="0" fontId="12" fillId="0" borderId="3" xfId="0" applyFont="1" applyBorder="1" applyAlignment="1">
      <alignment/>
    </xf>
    <xf numFmtId="0" fontId="12" fillId="0" borderId="10" xfId="0" applyFont="1" applyBorder="1" applyAlignment="1" quotePrefix="1">
      <alignment/>
    </xf>
    <xf numFmtId="37" fontId="12" fillId="0" borderId="8" xfId="0" applyNumberFormat="1" applyFont="1" applyBorder="1" applyAlignment="1" quotePrefix="1">
      <alignment horizontal="center"/>
    </xf>
    <xf numFmtId="0" fontId="12" fillId="0" borderId="9" xfId="0" applyFont="1" applyBorder="1" applyAlignment="1" quotePrefix="1">
      <alignment horizontal="left"/>
    </xf>
    <xf numFmtId="37" fontId="12" fillId="0" borderId="10" xfId="0" applyNumberFormat="1" applyFont="1" applyBorder="1" applyAlignment="1">
      <alignment horizontal="center"/>
    </xf>
    <xf numFmtId="0" fontId="12" fillId="0" borderId="12" xfId="0" applyFont="1" applyBorder="1" applyAlignment="1">
      <alignment/>
    </xf>
    <xf numFmtId="37" fontId="11" fillId="0" borderId="12" xfId="0" applyNumberFormat="1" applyFont="1" applyBorder="1" applyAlignment="1">
      <alignment/>
    </xf>
    <xf numFmtId="37" fontId="11" fillId="0" borderId="13" xfId="0" applyNumberFormat="1" applyFont="1" applyBorder="1" applyAlignment="1">
      <alignment/>
    </xf>
    <xf numFmtId="0" fontId="11" fillId="0" borderId="14" xfId="0" applyFont="1" applyBorder="1" applyAlignment="1">
      <alignment/>
    </xf>
    <xf numFmtId="0" fontId="11" fillId="0" borderId="11" xfId="0" applyFont="1" applyBorder="1" applyAlignment="1">
      <alignment/>
    </xf>
    <xf numFmtId="0" fontId="11" fillId="0" borderId="0" xfId="0" applyFont="1" applyBorder="1" applyAlignment="1">
      <alignment horizontal="center"/>
    </xf>
    <xf numFmtId="37" fontId="11" fillId="0" borderId="0" xfId="0" applyNumberFormat="1" applyFont="1" applyBorder="1" applyAlignment="1">
      <alignment/>
    </xf>
    <xf numFmtId="0" fontId="11" fillId="0" borderId="0" xfId="0" applyFont="1" applyBorder="1" applyAlignment="1">
      <alignment/>
    </xf>
    <xf numFmtId="0" fontId="15" fillId="0" borderId="0" xfId="0" applyFont="1" applyBorder="1" applyAlignment="1">
      <alignment horizontal="left"/>
    </xf>
    <xf numFmtId="0" fontId="12" fillId="0" borderId="0" xfId="0" applyFont="1" applyBorder="1" applyAlignment="1">
      <alignment horizontal="left"/>
    </xf>
    <xf numFmtId="0" fontId="12" fillId="0" borderId="0" xfId="0" applyFont="1" applyBorder="1" applyAlignment="1">
      <alignment horizontal="center"/>
    </xf>
    <xf numFmtId="0" fontId="12" fillId="0" borderId="0" xfId="0" applyFont="1" applyBorder="1" applyAlignment="1" quotePrefix="1">
      <alignment horizontal="center"/>
    </xf>
    <xf numFmtId="0" fontId="12" fillId="0" borderId="0" xfId="0" applyFont="1" applyAlignment="1">
      <alignment horizontal="justify" vertical="top"/>
    </xf>
    <xf numFmtId="0" fontId="15" fillId="0" borderId="0" xfId="0" applyFont="1" applyBorder="1" applyAlignment="1">
      <alignment/>
    </xf>
    <xf numFmtId="0" fontId="12" fillId="0" borderId="0" xfId="0" applyFont="1" applyBorder="1" applyAlignment="1" quotePrefix="1">
      <alignment horizontal="left"/>
    </xf>
    <xf numFmtId="0" fontId="12" fillId="0" borderId="0" xfId="0" applyFont="1" applyAlignment="1">
      <alignment horizontal="left" vertical="top"/>
    </xf>
    <xf numFmtId="1" fontId="0" fillId="0" borderId="0" xfId="0" applyNumberFormat="1" applyFont="1" applyAlignment="1">
      <alignment/>
    </xf>
    <xf numFmtId="1" fontId="0" fillId="0" borderId="0" xfId="0" applyNumberFormat="1" applyAlignment="1">
      <alignment/>
    </xf>
    <xf numFmtId="37" fontId="5" fillId="0" borderId="0" xfId="0" applyNumberFormat="1" applyFont="1" applyAlignment="1">
      <alignment/>
    </xf>
    <xf numFmtId="0" fontId="12" fillId="0" borderId="3" xfId="0" applyFont="1" applyBorder="1" applyAlignment="1">
      <alignment horizontal="justify"/>
    </xf>
    <xf numFmtId="0" fontId="12" fillId="0" borderId="6" xfId="0" applyFont="1" applyBorder="1" applyAlignment="1">
      <alignment horizontal="justify"/>
    </xf>
    <xf numFmtId="0" fontId="12" fillId="0" borderId="8" xfId="0" applyFont="1" applyBorder="1" applyAlignment="1">
      <alignment horizontal="justify"/>
    </xf>
    <xf numFmtId="0" fontId="12" fillId="0" borderId="0" xfId="0" applyFont="1" applyFill="1" applyBorder="1" applyAlignment="1">
      <alignment/>
    </xf>
    <xf numFmtId="0" fontId="11" fillId="0" borderId="0" xfId="0" applyFont="1" applyFill="1" applyBorder="1" applyAlignment="1">
      <alignment horizontal="center"/>
    </xf>
    <xf numFmtId="37" fontId="12" fillId="0" borderId="0" xfId="0" applyNumberFormat="1" applyFont="1" applyFill="1" applyBorder="1" applyAlignment="1">
      <alignment/>
    </xf>
    <xf numFmtId="173" fontId="12" fillId="0" borderId="0" xfId="15" applyNumberFormat="1" applyFont="1" applyFill="1" applyBorder="1" applyAlignment="1">
      <alignment/>
    </xf>
    <xf numFmtId="43" fontId="12" fillId="0" borderId="6" xfId="15" applyFont="1" applyBorder="1" applyAlignment="1">
      <alignment/>
    </xf>
    <xf numFmtId="43" fontId="12" fillId="0" borderId="9" xfId="15" applyFont="1" applyBorder="1" applyAlignment="1">
      <alignment/>
    </xf>
    <xf numFmtId="0" fontId="12" fillId="0" borderId="0" xfId="0" applyFont="1" applyAlignment="1">
      <alignment horizontal="justify" vertical="top" wrapText="1"/>
    </xf>
    <xf numFmtId="0" fontId="12" fillId="0" borderId="0" xfId="0" applyFont="1" applyAlignment="1">
      <alignment horizontal="justify" vertical="top"/>
    </xf>
    <xf numFmtId="0" fontId="11" fillId="0" borderId="13" xfId="0" applyFont="1" applyBorder="1" applyAlignment="1">
      <alignment horizontal="center"/>
    </xf>
    <xf numFmtId="0" fontId="11" fillId="0" borderId="14" xfId="0" applyFont="1" applyBorder="1" applyAlignment="1">
      <alignment horizontal="center"/>
    </xf>
    <xf numFmtId="0" fontId="11" fillId="3" borderId="15" xfId="0" applyFont="1" applyFill="1" applyBorder="1" applyAlignment="1">
      <alignment horizontal="center"/>
    </xf>
    <xf numFmtId="0" fontId="11" fillId="3" borderId="5" xfId="0" applyFont="1" applyFill="1" applyBorder="1" applyAlignment="1">
      <alignment horizontal="center"/>
    </xf>
    <xf numFmtId="0" fontId="11" fillId="3" borderId="9" xfId="0" applyFont="1" applyFill="1" applyBorder="1" applyAlignment="1">
      <alignment horizontal="center"/>
    </xf>
    <xf numFmtId="0" fontId="11" fillId="3" borderId="7" xfId="0" applyFont="1" applyFill="1" applyBorder="1" applyAlignment="1">
      <alignment horizontal="center"/>
    </xf>
    <xf numFmtId="0" fontId="11" fillId="3" borderId="10" xfId="0" applyFont="1" applyFill="1" applyBorder="1" applyAlignment="1">
      <alignment horizontal="center"/>
    </xf>
    <xf numFmtId="0" fontId="11" fillId="3" borderId="11" xfId="0" applyFont="1" applyFill="1" applyBorder="1" applyAlignment="1">
      <alignment horizontal="center"/>
    </xf>
    <xf numFmtId="0" fontId="12" fillId="0" borderId="3" xfId="0" applyFont="1" applyBorder="1" applyAlignment="1">
      <alignment horizontal="justify"/>
    </xf>
    <xf numFmtId="0" fontId="12" fillId="0" borderId="6" xfId="0" applyFont="1" applyBorder="1" applyAlignment="1">
      <alignment horizontal="justify"/>
    </xf>
    <xf numFmtId="0" fontId="12" fillId="0" borderId="3" xfId="0" applyFont="1" applyFill="1" applyBorder="1" applyAlignment="1">
      <alignment horizontal="justify"/>
    </xf>
    <xf numFmtId="0" fontId="12" fillId="0" borderId="6" xfId="0" applyFont="1" applyFill="1" applyBorder="1" applyAlignment="1">
      <alignment horizontal="justify"/>
    </xf>
    <xf numFmtId="0" fontId="1" fillId="0" borderId="0" xfId="0" applyFont="1" applyBorder="1" applyAlignment="1">
      <alignment horizontal="center"/>
    </xf>
  </cellXfs>
  <cellStyles count="9">
    <cellStyle name="Normal" xfId="0"/>
    <cellStyle name="Comma" xfId="15"/>
    <cellStyle name="Comma [0]" xfId="16"/>
    <cellStyle name="Comma_Worksheet in B - 1 Hire-Purchase (MGM)" xfId="17"/>
    <cellStyle name="Currency" xfId="18"/>
    <cellStyle name="Currency [0]"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55"/>
  <sheetViews>
    <sheetView tabSelected="1" zoomScaleSheetLayoutView="100" workbookViewId="0" topLeftCell="A1">
      <pane xSplit="2" ySplit="8" topLeftCell="C9" activePane="bottomRight" state="frozen"/>
      <selection pane="topLeft" activeCell="A1" sqref="A1"/>
      <selection pane="topRight" activeCell="C1" sqref="C1"/>
      <selection pane="bottomLeft" activeCell="A9" sqref="A9"/>
      <selection pane="bottomRight" activeCell="F95" sqref="F95"/>
    </sheetView>
  </sheetViews>
  <sheetFormatPr defaultColWidth="9.140625" defaultRowHeight="12.75"/>
  <cols>
    <col min="1" max="1" width="5.421875" style="55" customWidth="1"/>
    <col min="2" max="2" width="26.7109375" style="55" customWidth="1"/>
    <col min="3" max="3" width="34.7109375" style="55" bestFit="1" customWidth="1"/>
    <col min="4" max="4" width="12.8515625" style="55" customWidth="1"/>
    <col min="5" max="5" width="12.8515625" style="55" bestFit="1" customWidth="1"/>
    <col min="6" max="6" width="13.28125" style="55" bestFit="1" customWidth="1"/>
    <col min="7" max="7" width="13.28125" style="55" customWidth="1"/>
    <col min="8" max="8" width="12.8515625" style="55" bestFit="1" customWidth="1"/>
    <col min="9" max="9" width="55.8515625" style="55" customWidth="1"/>
    <col min="10" max="10" width="16.8515625" style="119" customWidth="1"/>
    <col min="11" max="16384" width="9.140625" style="55" customWidth="1"/>
  </cols>
  <sheetData>
    <row r="1" spans="1:9" ht="15">
      <c r="A1" s="54" t="s">
        <v>0</v>
      </c>
      <c r="B1" s="54"/>
      <c r="I1" s="56"/>
    </row>
    <row r="2" ht="15">
      <c r="I2" s="56"/>
    </row>
    <row r="3" spans="1:9" ht="15">
      <c r="A3" s="57" t="s">
        <v>99</v>
      </c>
      <c r="B3" s="57"/>
      <c r="C3" s="57"/>
      <c r="I3" s="56"/>
    </row>
    <row r="4" spans="1:9" ht="15">
      <c r="A4" s="58"/>
      <c r="B4" s="58"/>
      <c r="I4" s="59"/>
    </row>
    <row r="5" spans="1:10" ht="15">
      <c r="A5" s="60"/>
      <c r="B5" s="60"/>
      <c r="C5" s="60"/>
      <c r="D5" s="61"/>
      <c r="E5" s="62"/>
      <c r="F5" s="60"/>
      <c r="G5" s="129" t="s">
        <v>7</v>
      </c>
      <c r="H5" s="130"/>
      <c r="I5" s="60"/>
      <c r="J5" s="120"/>
    </row>
    <row r="6" spans="1:10" ht="15">
      <c r="A6" s="64"/>
      <c r="B6" s="64"/>
      <c r="C6" s="64"/>
      <c r="D6" s="63"/>
      <c r="E6" s="65"/>
      <c r="F6" s="64" t="s">
        <v>6</v>
      </c>
      <c r="G6" s="131" t="s">
        <v>101</v>
      </c>
      <c r="H6" s="132"/>
      <c r="I6" s="64"/>
      <c r="J6" s="120"/>
    </row>
    <row r="7" spans="1:10" ht="15">
      <c r="A7" s="64" t="s">
        <v>1</v>
      </c>
      <c r="B7" s="64" t="s">
        <v>2</v>
      </c>
      <c r="C7" s="64" t="s">
        <v>4</v>
      </c>
      <c r="D7" s="131" t="s">
        <v>5</v>
      </c>
      <c r="E7" s="132"/>
      <c r="F7" s="64" t="s">
        <v>9</v>
      </c>
      <c r="G7" s="131" t="s">
        <v>50</v>
      </c>
      <c r="H7" s="132"/>
      <c r="I7" s="64" t="s">
        <v>54</v>
      </c>
      <c r="J7" s="120"/>
    </row>
    <row r="8" spans="1:10" ht="15">
      <c r="A8" s="66"/>
      <c r="B8" s="66"/>
      <c r="C8" s="66"/>
      <c r="D8" s="133" t="s">
        <v>8</v>
      </c>
      <c r="E8" s="134"/>
      <c r="F8" s="66" t="s">
        <v>8</v>
      </c>
      <c r="G8" s="133" t="s">
        <v>8</v>
      </c>
      <c r="H8" s="134"/>
      <c r="I8" s="66"/>
      <c r="J8" s="120"/>
    </row>
    <row r="9" spans="1:10" ht="15">
      <c r="A9" s="67" t="s">
        <v>10</v>
      </c>
      <c r="B9" s="68" t="s">
        <v>11</v>
      </c>
      <c r="C9" s="55" t="s">
        <v>13</v>
      </c>
      <c r="D9" s="69">
        <v>5800</v>
      </c>
      <c r="E9" s="70"/>
      <c r="F9" s="71" t="s">
        <v>14</v>
      </c>
      <c r="G9" s="70">
        <f>+Working!N6</f>
        <v>8221.930150684932</v>
      </c>
      <c r="H9" s="72" t="s">
        <v>20</v>
      </c>
      <c r="I9" s="73" t="s">
        <v>94</v>
      </c>
      <c r="J9" s="121"/>
    </row>
    <row r="10" spans="1:10" ht="15">
      <c r="A10" s="75"/>
      <c r="B10" s="68" t="s">
        <v>12</v>
      </c>
      <c r="D10" s="69"/>
      <c r="E10" s="70"/>
      <c r="F10" s="71"/>
      <c r="G10" s="76"/>
      <c r="H10" s="69"/>
      <c r="I10" s="73" t="s">
        <v>57</v>
      </c>
      <c r="J10" s="121"/>
    </row>
    <row r="11" spans="1:10" ht="15">
      <c r="A11" s="77"/>
      <c r="B11" s="78"/>
      <c r="C11" s="59"/>
      <c r="D11" s="79"/>
      <c r="E11" s="80"/>
      <c r="F11" s="81"/>
      <c r="G11" s="82"/>
      <c r="H11" s="79"/>
      <c r="I11" s="83"/>
      <c r="J11" s="121"/>
    </row>
    <row r="12" spans="1:10" ht="15" customHeight="1">
      <c r="A12" s="67" t="s">
        <v>15</v>
      </c>
      <c r="B12" s="68" t="s">
        <v>16</v>
      </c>
      <c r="C12" s="55" t="s">
        <v>13</v>
      </c>
      <c r="D12" s="69">
        <v>2164</v>
      </c>
      <c r="E12" s="70" t="s">
        <v>19</v>
      </c>
      <c r="F12" s="71" t="s">
        <v>14</v>
      </c>
      <c r="G12" s="70">
        <f>+Working!N9</f>
        <v>2898.196917808219</v>
      </c>
      <c r="H12" s="69" t="s">
        <v>19</v>
      </c>
      <c r="I12" s="84" t="s">
        <v>63</v>
      </c>
      <c r="J12" s="121"/>
    </row>
    <row r="13" spans="1:10" ht="15">
      <c r="A13" s="67"/>
      <c r="B13" s="68"/>
      <c r="D13" s="69">
        <v>3124</v>
      </c>
      <c r="E13" s="70" t="s">
        <v>19</v>
      </c>
      <c r="F13" s="71" t="s">
        <v>14</v>
      </c>
      <c r="G13" s="70">
        <f>+Working!N10</f>
        <v>4104.854904109589</v>
      </c>
      <c r="H13" s="69" t="s">
        <v>19</v>
      </c>
      <c r="I13" s="73" t="s">
        <v>57</v>
      </c>
      <c r="J13" s="121"/>
    </row>
    <row r="14" spans="1:10" ht="15">
      <c r="A14" s="75"/>
      <c r="B14" s="68"/>
      <c r="D14" s="69"/>
      <c r="E14" s="70"/>
      <c r="F14" s="71"/>
      <c r="G14" s="76"/>
      <c r="H14" s="69"/>
      <c r="I14" s="73"/>
      <c r="J14" s="121"/>
    </row>
    <row r="15" spans="1:10" ht="15">
      <c r="A15" s="77"/>
      <c r="B15" s="78"/>
      <c r="C15" s="59"/>
      <c r="D15" s="79"/>
      <c r="E15" s="80"/>
      <c r="F15" s="81"/>
      <c r="G15" s="82"/>
      <c r="H15" s="79"/>
      <c r="I15" s="83"/>
      <c r="J15" s="121"/>
    </row>
    <row r="16" spans="1:10" ht="15">
      <c r="A16" s="67" t="s">
        <v>17</v>
      </c>
      <c r="B16" s="68" t="s">
        <v>18</v>
      </c>
      <c r="C16" s="55" t="s">
        <v>13</v>
      </c>
      <c r="D16" s="69">
        <v>5846</v>
      </c>
      <c r="E16" s="70" t="s">
        <v>19</v>
      </c>
      <c r="F16" s="85" t="s">
        <v>14</v>
      </c>
      <c r="G16" s="72">
        <f>+Working!N13</f>
        <v>7517.88394520548</v>
      </c>
      <c r="H16" s="86" t="s">
        <v>19</v>
      </c>
      <c r="I16" s="73" t="s">
        <v>51</v>
      </c>
      <c r="J16" s="122"/>
    </row>
    <row r="17" spans="1:10" ht="15">
      <c r="A17" s="75"/>
      <c r="B17" s="68"/>
      <c r="D17" s="69">
        <v>1000</v>
      </c>
      <c r="E17" s="70" t="s">
        <v>20</v>
      </c>
      <c r="F17" s="85" t="s">
        <v>14</v>
      </c>
      <c r="G17" s="87">
        <f>+Working!N14</f>
        <v>1301.3271780821917</v>
      </c>
      <c r="H17" s="73" t="s">
        <v>20</v>
      </c>
      <c r="I17" s="73" t="s">
        <v>57</v>
      </c>
      <c r="J17" s="121"/>
    </row>
    <row r="18" spans="1:10" ht="15">
      <c r="A18" s="77"/>
      <c r="B18" s="78"/>
      <c r="C18" s="59"/>
      <c r="D18" s="79"/>
      <c r="E18" s="80"/>
      <c r="F18" s="81" t="s">
        <v>3</v>
      </c>
      <c r="G18" s="79"/>
      <c r="H18" s="88"/>
      <c r="I18" s="73"/>
      <c r="J18" s="121"/>
    </row>
    <row r="19" spans="1:10" ht="15">
      <c r="A19" s="67" t="s">
        <v>21</v>
      </c>
      <c r="B19" s="68" t="s">
        <v>37</v>
      </c>
      <c r="C19" s="55" t="s">
        <v>13</v>
      </c>
      <c r="D19" s="69">
        <v>27968</v>
      </c>
      <c r="E19" s="70"/>
      <c r="F19" s="85" t="s">
        <v>14</v>
      </c>
      <c r="G19" s="69">
        <f>+Working!N16</f>
        <v>36077.70008333334</v>
      </c>
      <c r="H19" s="86"/>
      <c r="I19" s="135" t="s">
        <v>92</v>
      </c>
      <c r="J19" s="121"/>
    </row>
    <row r="20" spans="1:10" ht="15">
      <c r="A20" s="67"/>
      <c r="B20" s="68"/>
      <c r="D20" s="69"/>
      <c r="E20" s="70"/>
      <c r="F20" s="85"/>
      <c r="G20" s="69"/>
      <c r="H20" s="86"/>
      <c r="I20" s="136"/>
      <c r="J20" s="121"/>
    </row>
    <row r="21" spans="1:10" ht="15">
      <c r="A21" s="67"/>
      <c r="B21" s="68"/>
      <c r="D21" s="69"/>
      <c r="E21" s="70"/>
      <c r="F21" s="85"/>
      <c r="G21" s="69"/>
      <c r="H21" s="86"/>
      <c r="I21" s="136"/>
      <c r="J21" s="121"/>
    </row>
    <row r="22" spans="1:10" ht="15">
      <c r="A22" s="67"/>
      <c r="B22" s="68"/>
      <c r="D22" s="69"/>
      <c r="E22" s="70"/>
      <c r="F22" s="85"/>
      <c r="G22" s="69"/>
      <c r="H22" s="86"/>
      <c r="I22" s="73" t="s">
        <v>57</v>
      </c>
      <c r="J22" s="121"/>
    </row>
    <row r="23" spans="1:9" ht="15">
      <c r="A23" s="77"/>
      <c r="B23" s="78"/>
      <c r="C23" s="59"/>
      <c r="D23" s="79"/>
      <c r="E23" s="80"/>
      <c r="F23" s="81"/>
      <c r="G23" s="79"/>
      <c r="H23" s="88"/>
      <c r="I23" s="83"/>
    </row>
    <row r="24" spans="1:10" ht="15">
      <c r="A24" s="67" t="s">
        <v>24</v>
      </c>
      <c r="B24" s="68" t="s">
        <v>22</v>
      </c>
      <c r="C24" s="55" t="s">
        <v>13</v>
      </c>
      <c r="D24" s="69">
        <v>4660</v>
      </c>
      <c r="E24" s="70"/>
      <c r="F24" s="85" t="s">
        <v>14</v>
      </c>
      <c r="G24" s="69">
        <f>+Working!N20</f>
        <v>6694.785643835617</v>
      </c>
      <c r="H24" s="86"/>
      <c r="I24" s="137" t="s">
        <v>108</v>
      </c>
      <c r="J24" s="121"/>
    </row>
    <row r="25" spans="1:10" ht="15">
      <c r="A25" s="67"/>
      <c r="B25" s="68"/>
      <c r="D25" s="69"/>
      <c r="E25" s="70"/>
      <c r="F25" s="85"/>
      <c r="G25" s="69"/>
      <c r="H25" s="86"/>
      <c r="I25" s="138"/>
      <c r="J25" s="121"/>
    </row>
    <row r="26" spans="1:10" ht="15">
      <c r="A26" s="67"/>
      <c r="B26" s="68"/>
      <c r="D26" s="69"/>
      <c r="E26" s="70"/>
      <c r="F26" s="85"/>
      <c r="G26" s="69"/>
      <c r="H26" s="86"/>
      <c r="I26" s="138"/>
      <c r="J26" s="121"/>
    </row>
    <row r="27" spans="1:10" ht="15">
      <c r="A27" s="75"/>
      <c r="B27" s="68" t="s">
        <v>23</v>
      </c>
      <c r="D27" s="69"/>
      <c r="E27" s="70"/>
      <c r="F27" s="71"/>
      <c r="G27" s="68"/>
      <c r="H27" s="73"/>
      <c r="I27" s="73" t="s">
        <v>57</v>
      </c>
      <c r="J27" s="121"/>
    </row>
    <row r="28" spans="1:10" ht="15">
      <c r="A28" s="77"/>
      <c r="B28" s="78"/>
      <c r="C28" s="59"/>
      <c r="D28" s="79"/>
      <c r="E28" s="80"/>
      <c r="F28" s="81"/>
      <c r="G28" s="79"/>
      <c r="H28" s="80"/>
      <c r="I28" s="78"/>
      <c r="J28" s="121"/>
    </row>
    <row r="29" spans="1:10" ht="15">
      <c r="A29" s="67" t="s">
        <v>26</v>
      </c>
      <c r="B29" s="68" t="s">
        <v>25</v>
      </c>
      <c r="C29" s="55" t="s">
        <v>13</v>
      </c>
      <c r="D29" s="69">
        <v>3500</v>
      </c>
      <c r="E29" s="70"/>
      <c r="F29" s="85" t="s">
        <v>14</v>
      </c>
      <c r="G29" s="69">
        <f>+Working!N23</f>
        <v>5103.71602739726</v>
      </c>
      <c r="H29" s="70"/>
      <c r="I29" s="68" t="s">
        <v>109</v>
      </c>
      <c r="J29" s="121"/>
    </row>
    <row r="30" spans="1:10" ht="15">
      <c r="A30" s="67"/>
      <c r="B30" s="68"/>
      <c r="D30" s="69"/>
      <c r="E30" s="70"/>
      <c r="F30" s="85"/>
      <c r="G30" s="69"/>
      <c r="H30" s="70"/>
      <c r="I30" s="68" t="s">
        <v>57</v>
      </c>
      <c r="J30" s="121"/>
    </row>
    <row r="31" spans="1:10" ht="15">
      <c r="A31" s="77"/>
      <c r="B31" s="78"/>
      <c r="C31" s="59"/>
      <c r="D31" s="79"/>
      <c r="E31" s="80"/>
      <c r="F31" s="81"/>
      <c r="G31" s="79"/>
      <c r="H31" s="80"/>
      <c r="I31" s="78"/>
      <c r="J31" s="121"/>
    </row>
    <row r="32" spans="1:10" ht="15">
      <c r="A32" s="67" t="s">
        <v>29</v>
      </c>
      <c r="B32" s="68" t="s">
        <v>27</v>
      </c>
      <c r="C32" s="55" t="s">
        <v>13</v>
      </c>
      <c r="D32" s="69">
        <v>1500</v>
      </c>
      <c r="E32" s="70"/>
      <c r="F32" s="85" t="s">
        <v>14</v>
      </c>
      <c r="G32" s="69">
        <f>+Working!N26</f>
        <v>1864.6104246575342</v>
      </c>
      <c r="H32" s="70"/>
      <c r="I32" s="135" t="s">
        <v>112</v>
      </c>
      <c r="J32" s="121"/>
    </row>
    <row r="33" spans="1:10" ht="15">
      <c r="A33" s="67"/>
      <c r="B33" s="68" t="s">
        <v>111</v>
      </c>
      <c r="D33" s="69"/>
      <c r="E33" s="70"/>
      <c r="F33" s="85"/>
      <c r="G33" s="69"/>
      <c r="H33" s="70"/>
      <c r="I33" s="136"/>
      <c r="J33" s="121"/>
    </row>
    <row r="34" spans="1:10" ht="15">
      <c r="A34" s="67"/>
      <c r="B34" s="68"/>
      <c r="D34" s="69"/>
      <c r="E34" s="70"/>
      <c r="F34" s="85"/>
      <c r="G34" s="69"/>
      <c r="H34" s="70"/>
      <c r="I34" s="136"/>
      <c r="J34" s="121"/>
    </row>
    <row r="35" spans="1:10" ht="15">
      <c r="A35" s="77"/>
      <c r="B35" s="78"/>
      <c r="C35" s="59"/>
      <c r="D35" s="79"/>
      <c r="E35" s="80"/>
      <c r="F35" s="81"/>
      <c r="G35" s="79"/>
      <c r="H35" s="80"/>
      <c r="I35" s="78"/>
      <c r="J35" s="121"/>
    </row>
    <row r="36" spans="1:10" ht="15">
      <c r="A36" s="67" t="s">
        <v>32</v>
      </c>
      <c r="B36" s="68" t="s">
        <v>30</v>
      </c>
      <c r="C36" s="55" t="s">
        <v>13</v>
      </c>
      <c r="D36" s="69">
        <v>800</v>
      </c>
      <c r="E36" s="70"/>
      <c r="F36" s="85" t="s">
        <v>14</v>
      </c>
      <c r="G36" s="69">
        <f>+Working!N29</f>
        <v>964</v>
      </c>
      <c r="H36" s="70"/>
      <c r="I36" s="68" t="s">
        <v>93</v>
      </c>
      <c r="J36" s="121"/>
    </row>
    <row r="37" spans="1:10" ht="15">
      <c r="A37" s="75"/>
      <c r="B37" s="68" t="s">
        <v>31</v>
      </c>
      <c r="D37" s="69"/>
      <c r="E37" s="70"/>
      <c r="F37" s="71"/>
      <c r="G37" s="69"/>
      <c r="H37" s="70"/>
      <c r="I37" s="68" t="s">
        <v>57</v>
      </c>
      <c r="J37" s="121"/>
    </row>
    <row r="38" spans="1:10" ht="15">
      <c r="A38" s="75"/>
      <c r="B38" s="68"/>
      <c r="D38" s="69"/>
      <c r="E38" s="70"/>
      <c r="F38" s="71"/>
      <c r="G38" s="69"/>
      <c r="H38" s="70"/>
      <c r="I38" s="68" t="s">
        <v>3</v>
      </c>
      <c r="J38" s="121"/>
    </row>
    <row r="39" spans="1:10" ht="15">
      <c r="A39" s="77"/>
      <c r="B39" s="78"/>
      <c r="C39" s="59"/>
      <c r="D39" s="79"/>
      <c r="E39" s="80"/>
      <c r="F39" s="81"/>
      <c r="G39" s="79"/>
      <c r="H39" s="80"/>
      <c r="I39" s="78"/>
      <c r="J39" s="121"/>
    </row>
    <row r="40" spans="1:10" ht="15">
      <c r="A40" s="67" t="s">
        <v>34</v>
      </c>
      <c r="B40" s="68" t="s">
        <v>33</v>
      </c>
      <c r="C40" s="55" t="s">
        <v>13</v>
      </c>
      <c r="D40" s="69">
        <v>800</v>
      </c>
      <c r="E40" s="70"/>
      <c r="F40" s="71"/>
      <c r="G40" s="69">
        <f>+Working!N33</f>
        <v>1175.9203561643835</v>
      </c>
      <c r="H40" s="70"/>
      <c r="I40" s="135" t="s">
        <v>95</v>
      </c>
      <c r="J40" s="121"/>
    </row>
    <row r="41" spans="1:10" ht="15">
      <c r="A41" s="67"/>
      <c r="B41" s="68"/>
      <c r="D41" s="69"/>
      <c r="E41" s="70"/>
      <c r="F41" s="71"/>
      <c r="G41" s="69"/>
      <c r="H41" s="70"/>
      <c r="I41" s="136"/>
      <c r="J41" s="121"/>
    </row>
    <row r="42" spans="1:10" ht="15">
      <c r="A42" s="67"/>
      <c r="B42" s="68"/>
      <c r="D42" s="69"/>
      <c r="E42" s="70"/>
      <c r="F42" s="71"/>
      <c r="G42" s="69"/>
      <c r="H42" s="70"/>
      <c r="I42" s="68" t="s">
        <v>57</v>
      </c>
      <c r="J42" s="121"/>
    </row>
    <row r="43" spans="1:10" ht="15">
      <c r="A43" s="77"/>
      <c r="B43" s="78"/>
      <c r="C43" s="59"/>
      <c r="D43" s="79"/>
      <c r="E43" s="80"/>
      <c r="F43" s="81"/>
      <c r="G43" s="79"/>
      <c r="H43" s="80"/>
      <c r="I43" s="78"/>
      <c r="J43" s="121"/>
    </row>
    <row r="44" spans="1:10" ht="15">
      <c r="A44" s="67" t="s">
        <v>35</v>
      </c>
      <c r="B44" s="68" t="s">
        <v>48</v>
      </c>
      <c r="C44" s="55" t="s">
        <v>60</v>
      </c>
      <c r="D44" s="69">
        <v>3000</v>
      </c>
      <c r="E44" s="70"/>
      <c r="F44" s="85" t="s">
        <v>14</v>
      </c>
      <c r="G44" s="69">
        <f>+Working!N36</f>
        <v>4182.981246575342</v>
      </c>
      <c r="H44" s="70"/>
      <c r="I44" s="135" t="s">
        <v>110</v>
      </c>
      <c r="J44" s="121"/>
    </row>
    <row r="45" spans="1:10" ht="15">
      <c r="A45" s="67"/>
      <c r="B45" s="68"/>
      <c r="D45" s="69"/>
      <c r="E45" s="70"/>
      <c r="F45" s="85"/>
      <c r="G45" s="69"/>
      <c r="H45" s="70"/>
      <c r="I45" s="136"/>
      <c r="J45" s="121"/>
    </row>
    <row r="46" spans="1:10" ht="15">
      <c r="A46" s="67"/>
      <c r="B46" s="68"/>
      <c r="D46" s="69"/>
      <c r="E46" s="70"/>
      <c r="F46" s="85"/>
      <c r="G46" s="69"/>
      <c r="H46" s="70"/>
      <c r="I46" s="136"/>
      <c r="J46" s="121"/>
    </row>
    <row r="47" spans="1:10" ht="15">
      <c r="A47" s="75"/>
      <c r="B47" s="68"/>
      <c r="D47" s="69"/>
      <c r="E47" s="70"/>
      <c r="F47" s="71"/>
      <c r="G47" s="69"/>
      <c r="H47" s="70"/>
      <c r="I47" s="68" t="s">
        <v>57</v>
      </c>
      <c r="J47" s="121"/>
    </row>
    <row r="48" spans="1:10" ht="15">
      <c r="A48" s="77"/>
      <c r="B48" s="78"/>
      <c r="C48" s="59"/>
      <c r="D48" s="79"/>
      <c r="E48" s="80"/>
      <c r="F48" s="81"/>
      <c r="G48" s="79"/>
      <c r="H48" s="80"/>
      <c r="I48" s="78"/>
      <c r="J48" s="121"/>
    </row>
    <row r="49" spans="1:10" ht="15">
      <c r="A49" s="67" t="s">
        <v>38</v>
      </c>
      <c r="B49" s="68" t="s">
        <v>49</v>
      </c>
      <c r="C49" s="55" t="s">
        <v>59</v>
      </c>
      <c r="D49" s="69">
        <f>3500+3000</f>
        <v>6500</v>
      </c>
      <c r="E49" s="70"/>
      <c r="F49" s="71" t="s">
        <v>14</v>
      </c>
      <c r="G49" s="89">
        <f>+Working!N39</f>
        <v>10191.309753424657</v>
      </c>
      <c r="H49" s="70"/>
      <c r="I49" s="90" t="s">
        <v>96</v>
      </c>
      <c r="J49" s="121"/>
    </row>
    <row r="50" spans="1:10" ht="15">
      <c r="A50" s="67"/>
      <c r="B50" s="68"/>
      <c r="D50" s="69"/>
      <c r="E50" s="70"/>
      <c r="F50" s="71" t="s">
        <v>14</v>
      </c>
      <c r="G50" s="89"/>
      <c r="H50" s="70"/>
      <c r="I50" s="91"/>
      <c r="J50" s="121"/>
    </row>
    <row r="51" spans="1:10" ht="15">
      <c r="A51" s="77"/>
      <c r="B51" s="78"/>
      <c r="C51" s="59"/>
      <c r="D51" s="79"/>
      <c r="E51" s="80"/>
      <c r="F51" s="81"/>
      <c r="G51" s="79"/>
      <c r="H51" s="79"/>
      <c r="I51" s="73"/>
      <c r="J51" s="121"/>
    </row>
    <row r="52" spans="1:10" ht="15">
      <c r="A52" s="67" t="s">
        <v>39</v>
      </c>
      <c r="B52" s="68" t="s">
        <v>68</v>
      </c>
      <c r="C52" s="55" t="s">
        <v>13</v>
      </c>
      <c r="D52" s="69">
        <v>10912</v>
      </c>
      <c r="E52" s="70"/>
      <c r="F52" s="85" t="s">
        <v>14</v>
      </c>
      <c r="G52" s="72">
        <f>+Working!N42</f>
        <v>16555.780701917807</v>
      </c>
      <c r="H52" s="70"/>
      <c r="I52" s="92" t="s">
        <v>55</v>
      </c>
      <c r="J52" s="121"/>
    </row>
    <row r="53" spans="1:10" ht="15">
      <c r="A53" s="67"/>
      <c r="B53" s="68"/>
      <c r="D53" s="69"/>
      <c r="E53" s="70"/>
      <c r="F53" s="85"/>
      <c r="G53" s="69"/>
      <c r="H53" s="70"/>
      <c r="I53" s="68" t="s">
        <v>57</v>
      </c>
      <c r="J53" s="121"/>
    </row>
    <row r="54" spans="1:10" ht="15">
      <c r="A54" s="93"/>
      <c r="B54" s="78"/>
      <c r="C54" s="59"/>
      <c r="D54" s="79"/>
      <c r="E54" s="80"/>
      <c r="F54" s="94"/>
      <c r="G54" s="79"/>
      <c r="H54" s="80"/>
      <c r="I54" s="68"/>
      <c r="J54" s="121"/>
    </row>
    <row r="55" spans="1:10" ht="15">
      <c r="A55" s="67" t="s">
        <v>40</v>
      </c>
      <c r="B55" s="68" t="s">
        <v>36</v>
      </c>
      <c r="C55" s="55" t="s">
        <v>13</v>
      </c>
      <c r="D55" s="69">
        <v>140000</v>
      </c>
      <c r="E55" s="70"/>
      <c r="F55" s="71">
        <f>40735+412+824+824+412</f>
        <v>43207</v>
      </c>
      <c r="G55" s="72">
        <f>+Working!N45</f>
        <v>117765.58428444444</v>
      </c>
      <c r="H55" s="70"/>
      <c r="I55" s="92" t="s">
        <v>55</v>
      </c>
      <c r="J55" s="121"/>
    </row>
    <row r="56" spans="1:10" ht="15">
      <c r="A56" s="67"/>
      <c r="B56" s="68"/>
      <c r="D56" s="69"/>
      <c r="E56" s="70"/>
      <c r="F56" s="71"/>
      <c r="G56" s="69"/>
      <c r="H56" s="70"/>
      <c r="I56" s="68" t="s">
        <v>57</v>
      </c>
      <c r="J56" s="121"/>
    </row>
    <row r="57" spans="1:10" ht="15">
      <c r="A57" s="77"/>
      <c r="B57" s="78"/>
      <c r="C57" s="59"/>
      <c r="D57" s="79"/>
      <c r="E57" s="80"/>
      <c r="F57" s="81"/>
      <c r="G57" s="79"/>
      <c r="H57" s="80"/>
      <c r="I57" s="68"/>
      <c r="J57" s="121"/>
    </row>
    <row r="58" spans="1:10" ht="15">
      <c r="A58" s="67" t="s">
        <v>42</v>
      </c>
      <c r="B58" s="68" t="s">
        <v>41</v>
      </c>
      <c r="C58" s="55" t="s">
        <v>13</v>
      </c>
      <c r="D58" s="69">
        <v>4000</v>
      </c>
      <c r="E58" s="70"/>
      <c r="F58" s="85" t="s">
        <v>14</v>
      </c>
      <c r="G58" s="69">
        <f>+Working!N49</f>
        <v>4971.714684931507</v>
      </c>
      <c r="H58" s="70"/>
      <c r="I58" s="92" t="s">
        <v>55</v>
      </c>
      <c r="J58" s="121"/>
    </row>
    <row r="59" spans="1:10" ht="15">
      <c r="A59" s="67"/>
      <c r="B59" s="68"/>
      <c r="D59" s="69"/>
      <c r="E59" s="70"/>
      <c r="F59" s="85"/>
      <c r="G59" s="69"/>
      <c r="H59" s="70"/>
      <c r="I59" s="68" t="s">
        <v>57</v>
      </c>
      <c r="J59" s="121"/>
    </row>
    <row r="60" spans="1:10" ht="15">
      <c r="A60" s="77"/>
      <c r="B60" s="78"/>
      <c r="C60" s="59" t="s">
        <v>3</v>
      </c>
      <c r="D60" s="79"/>
      <c r="E60" s="80"/>
      <c r="F60" s="81"/>
      <c r="G60" s="79"/>
      <c r="H60" s="80"/>
      <c r="I60" s="68"/>
      <c r="J60" s="121"/>
    </row>
    <row r="61" spans="1:10" ht="15">
      <c r="A61" s="67" t="s">
        <v>44</v>
      </c>
      <c r="B61" s="68" t="s">
        <v>43</v>
      </c>
      <c r="C61" s="55" t="s">
        <v>13</v>
      </c>
      <c r="D61" s="69">
        <v>5000</v>
      </c>
      <c r="E61" s="70"/>
      <c r="F61" s="85" t="s">
        <v>14</v>
      </c>
      <c r="G61" s="69">
        <f>+Working!N52+Working!N53</f>
        <v>8411.58522739726</v>
      </c>
      <c r="H61" s="70"/>
      <c r="I61" s="92" t="s">
        <v>55</v>
      </c>
      <c r="J61" s="121"/>
    </row>
    <row r="62" spans="1:10" ht="15">
      <c r="A62" s="67"/>
      <c r="B62" s="68"/>
      <c r="D62" s="69"/>
      <c r="E62" s="70"/>
      <c r="F62" s="85"/>
      <c r="G62" s="69"/>
      <c r="H62" s="70"/>
      <c r="I62" s="68" t="s">
        <v>57</v>
      </c>
      <c r="J62" s="121"/>
    </row>
    <row r="63" spans="1:10" ht="15">
      <c r="A63" s="77"/>
      <c r="B63" s="78"/>
      <c r="C63" s="59"/>
      <c r="D63" s="79"/>
      <c r="E63" s="80"/>
      <c r="F63" s="81"/>
      <c r="G63" s="79"/>
      <c r="H63" s="80"/>
      <c r="I63" s="68"/>
      <c r="J63" s="121"/>
    </row>
    <row r="64" spans="1:10" ht="15">
      <c r="A64" s="95" t="s">
        <v>45</v>
      </c>
      <c r="B64" s="68" t="s">
        <v>46</v>
      </c>
      <c r="C64" s="55" t="s">
        <v>13</v>
      </c>
      <c r="D64" s="69">
        <v>8000</v>
      </c>
      <c r="E64" s="70" t="s">
        <v>47</v>
      </c>
      <c r="F64" s="85" t="s">
        <v>14</v>
      </c>
      <c r="G64" s="69">
        <f>+Working!N56</f>
        <v>10281</v>
      </c>
      <c r="H64" s="70"/>
      <c r="I64" s="92" t="s">
        <v>55</v>
      </c>
      <c r="J64" s="121"/>
    </row>
    <row r="65" spans="1:10" ht="15">
      <c r="A65" s="67"/>
      <c r="B65" s="68"/>
      <c r="D65" s="69">
        <v>1827</v>
      </c>
      <c r="E65" s="70" t="s">
        <v>62</v>
      </c>
      <c r="F65" s="85"/>
      <c r="G65" s="69">
        <f>+Working!N55</f>
        <v>2428.4216438356166</v>
      </c>
      <c r="H65" s="70"/>
      <c r="I65" s="68" t="s">
        <v>57</v>
      </c>
      <c r="J65" s="121"/>
    </row>
    <row r="66" spans="1:10" ht="15">
      <c r="A66" s="77"/>
      <c r="B66" s="78"/>
      <c r="C66" s="59"/>
      <c r="D66" s="79"/>
      <c r="E66" s="80"/>
      <c r="F66" s="81"/>
      <c r="G66" s="79"/>
      <c r="H66" s="74"/>
      <c r="I66" s="68"/>
      <c r="J66" s="121"/>
    </row>
    <row r="67" spans="1:9" ht="15">
      <c r="A67" s="95" t="s">
        <v>61</v>
      </c>
      <c r="B67" s="68" t="s">
        <v>114</v>
      </c>
      <c r="D67" s="123">
        <v>0</v>
      </c>
      <c r="E67" s="70"/>
      <c r="F67" s="123">
        <v>0</v>
      </c>
      <c r="G67" s="124">
        <v>0</v>
      </c>
      <c r="H67" s="72"/>
      <c r="I67" s="116" t="s">
        <v>113</v>
      </c>
    </row>
    <row r="68" spans="1:11" ht="15" customHeight="1">
      <c r="A68" s="95"/>
      <c r="B68" s="68"/>
      <c r="C68" s="56"/>
      <c r="D68" s="123">
        <v>0</v>
      </c>
      <c r="E68" s="74"/>
      <c r="F68" s="123">
        <v>0</v>
      </c>
      <c r="G68" s="124">
        <v>0</v>
      </c>
      <c r="H68" s="69"/>
      <c r="I68" s="117"/>
      <c r="K68" s="56"/>
    </row>
    <row r="69" spans="1:9" ht="15">
      <c r="A69" s="77"/>
      <c r="B69" s="77"/>
      <c r="C69" s="78"/>
      <c r="D69" s="79"/>
      <c r="E69" s="80"/>
      <c r="F69" s="96"/>
      <c r="G69" s="76"/>
      <c r="H69" s="79"/>
      <c r="I69" s="118"/>
    </row>
    <row r="70" spans="1:9" ht="15">
      <c r="A70" s="97"/>
      <c r="B70" s="127" t="s">
        <v>56</v>
      </c>
      <c r="C70" s="128"/>
      <c r="D70" s="98">
        <f>SUM(D9:D69)</f>
        <v>236401</v>
      </c>
      <c r="E70" s="98"/>
      <c r="F70" s="99">
        <f>SUM(F9:F68)</f>
        <v>43207</v>
      </c>
      <c r="G70" s="98">
        <f>SUM(G9:G68)</f>
        <v>250713.30317380518</v>
      </c>
      <c r="H70" s="100"/>
      <c r="I70" s="101"/>
    </row>
    <row r="71" spans="1:10" ht="15">
      <c r="A71" s="56"/>
      <c r="B71" s="102"/>
      <c r="C71" s="102"/>
      <c r="D71" s="103"/>
      <c r="E71" s="103"/>
      <c r="F71" s="103"/>
      <c r="G71" s="103"/>
      <c r="H71" s="104"/>
      <c r="I71" s="104"/>
      <c r="J71" s="121"/>
    </row>
    <row r="72" spans="1:9" ht="15">
      <c r="A72" s="56"/>
      <c r="B72" s="105" t="s">
        <v>58</v>
      </c>
      <c r="C72" s="102"/>
      <c r="D72" s="103"/>
      <c r="E72" s="103"/>
      <c r="F72" s="103"/>
      <c r="G72" s="103"/>
      <c r="H72" s="104"/>
      <c r="I72" s="104"/>
    </row>
    <row r="73" spans="1:9" ht="15">
      <c r="A73" s="56"/>
      <c r="B73" s="106"/>
      <c r="C73" s="107"/>
      <c r="D73" s="74"/>
      <c r="E73" s="74"/>
      <c r="F73" s="74"/>
      <c r="G73" s="74"/>
      <c r="H73" s="56"/>
      <c r="I73" s="56"/>
    </row>
    <row r="74" spans="1:9" ht="15" customHeight="1">
      <c r="A74" s="108" t="s">
        <v>10</v>
      </c>
      <c r="B74" s="126" t="s">
        <v>53</v>
      </c>
      <c r="C74" s="126"/>
      <c r="D74" s="126"/>
      <c r="E74" s="126"/>
      <c r="F74" s="126"/>
      <c r="G74" s="126"/>
      <c r="H74" s="126"/>
      <c r="I74" s="126"/>
    </row>
    <row r="75" spans="1:9" ht="15">
      <c r="A75" s="56"/>
      <c r="B75" s="126"/>
      <c r="C75" s="126"/>
      <c r="D75" s="126"/>
      <c r="E75" s="126"/>
      <c r="F75" s="126"/>
      <c r="G75" s="126"/>
      <c r="H75" s="126"/>
      <c r="I75" s="126"/>
    </row>
    <row r="76" ht="15">
      <c r="A76" s="56"/>
    </row>
    <row r="77" spans="1:9" ht="15" customHeight="1">
      <c r="A77" s="108" t="s">
        <v>15</v>
      </c>
      <c r="B77" s="126" t="s">
        <v>52</v>
      </c>
      <c r="C77" s="126"/>
      <c r="D77" s="126"/>
      <c r="E77" s="126"/>
      <c r="F77" s="126"/>
      <c r="G77" s="126"/>
      <c r="H77" s="126"/>
      <c r="I77" s="126"/>
    </row>
    <row r="78" spans="1:10" ht="15">
      <c r="A78" s="56"/>
      <c r="B78" s="126"/>
      <c r="C78" s="126"/>
      <c r="D78" s="126"/>
      <c r="E78" s="126"/>
      <c r="F78" s="126"/>
      <c r="G78" s="126"/>
      <c r="H78" s="126"/>
      <c r="I78" s="126"/>
      <c r="J78" s="121"/>
    </row>
    <row r="79" spans="1:10" ht="15">
      <c r="A79" s="56"/>
      <c r="B79" s="109"/>
      <c r="C79" s="109"/>
      <c r="D79" s="109"/>
      <c r="E79" s="109"/>
      <c r="F79" s="109"/>
      <c r="G79" s="109"/>
      <c r="H79" s="109"/>
      <c r="I79" s="109"/>
      <c r="J79" s="121"/>
    </row>
    <row r="80" spans="1:10" ht="15">
      <c r="A80" s="108" t="s">
        <v>17</v>
      </c>
      <c r="B80" s="112" t="s">
        <v>102</v>
      </c>
      <c r="C80" s="109"/>
      <c r="D80" s="109"/>
      <c r="E80" s="109"/>
      <c r="F80" s="109"/>
      <c r="G80" s="109"/>
      <c r="H80" s="109"/>
      <c r="I80" s="109"/>
      <c r="J80" s="121"/>
    </row>
    <row r="81" spans="1:10" ht="15">
      <c r="A81" s="108"/>
      <c r="B81" s="112"/>
      <c r="C81" s="109"/>
      <c r="D81" s="109"/>
      <c r="E81" s="109"/>
      <c r="F81" s="109"/>
      <c r="G81" s="109"/>
      <c r="H81" s="109"/>
      <c r="I81" s="109"/>
      <c r="J81" s="121"/>
    </row>
    <row r="82" spans="1:10" ht="15">
      <c r="A82" s="108"/>
      <c r="B82" s="112" t="s">
        <v>103</v>
      </c>
      <c r="C82" s="109"/>
      <c r="D82" s="109"/>
      <c r="E82" s="109"/>
      <c r="F82" s="109"/>
      <c r="G82" s="109"/>
      <c r="H82" s="109"/>
      <c r="I82" s="109"/>
      <c r="J82" s="121"/>
    </row>
    <row r="83" spans="1:10" ht="15">
      <c r="A83" s="108"/>
      <c r="B83" s="125" t="s">
        <v>104</v>
      </c>
      <c r="C83" s="125"/>
      <c r="D83" s="125"/>
      <c r="E83" s="125"/>
      <c r="F83" s="125"/>
      <c r="G83" s="125"/>
      <c r="H83" s="125"/>
      <c r="I83" s="125"/>
      <c r="J83" s="121"/>
    </row>
    <row r="84" spans="1:10" ht="15">
      <c r="A84" s="108"/>
      <c r="B84" s="125"/>
      <c r="C84" s="125"/>
      <c r="D84" s="125"/>
      <c r="E84" s="125"/>
      <c r="F84" s="125"/>
      <c r="G84" s="125"/>
      <c r="H84" s="125"/>
      <c r="I84" s="125"/>
      <c r="J84" s="121"/>
    </row>
    <row r="85" spans="1:10" ht="15">
      <c r="A85" s="108"/>
      <c r="B85" s="125"/>
      <c r="C85" s="125"/>
      <c r="D85" s="125"/>
      <c r="E85" s="125"/>
      <c r="F85" s="125"/>
      <c r="G85" s="125"/>
      <c r="H85" s="125"/>
      <c r="I85" s="125"/>
      <c r="J85" s="121"/>
    </row>
    <row r="86" spans="1:10" ht="15">
      <c r="A86" s="108"/>
      <c r="B86" s="125"/>
      <c r="C86" s="125"/>
      <c r="D86" s="125"/>
      <c r="E86" s="125"/>
      <c r="F86" s="125"/>
      <c r="G86" s="125"/>
      <c r="H86" s="125"/>
      <c r="I86" s="125"/>
      <c r="J86" s="121"/>
    </row>
    <row r="87" spans="1:10" ht="15">
      <c r="A87" s="108"/>
      <c r="B87" s="125"/>
      <c r="C87" s="125"/>
      <c r="D87" s="125"/>
      <c r="E87" s="125"/>
      <c r="F87" s="125"/>
      <c r="G87" s="125"/>
      <c r="H87" s="125"/>
      <c r="I87" s="125"/>
      <c r="J87" s="121"/>
    </row>
    <row r="88" spans="1:10" ht="15">
      <c r="A88" s="108"/>
      <c r="B88" s="125"/>
      <c r="C88" s="125"/>
      <c r="D88" s="125"/>
      <c r="E88" s="125"/>
      <c r="F88" s="125"/>
      <c r="G88" s="125"/>
      <c r="H88" s="125"/>
      <c r="I88" s="125"/>
      <c r="J88" s="121"/>
    </row>
    <row r="89" spans="1:10" ht="15">
      <c r="A89" s="108"/>
      <c r="B89" s="125"/>
      <c r="C89" s="125"/>
      <c r="D89" s="125"/>
      <c r="E89" s="125"/>
      <c r="F89" s="125"/>
      <c r="G89" s="125"/>
      <c r="H89" s="125"/>
      <c r="I89" s="125"/>
      <c r="J89" s="121"/>
    </row>
    <row r="90" spans="1:10" ht="15">
      <c r="A90" s="108"/>
      <c r="B90" s="125"/>
      <c r="C90" s="125"/>
      <c r="D90" s="125"/>
      <c r="E90" s="125"/>
      <c r="F90" s="125"/>
      <c r="G90" s="125"/>
      <c r="H90" s="125"/>
      <c r="I90" s="125"/>
      <c r="J90" s="121"/>
    </row>
    <row r="91" spans="1:10" ht="15">
      <c r="A91" s="108"/>
      <c r="B91" s="125" t="s">
        <v>105</v>
      </c>
      <c r="C91" s="125"/>
      <c r="D91" s="125"/>
      <c r="E91" s="125"/>
      <c r="F91" s="125"/>
      <c r="G91" s="125"/>
      <c r="H91" s="125"/>
      <c r="I91" s="125"/>
      <c r="J91" s="121"/>
    </row>
    <row r="92" spans="1:10" ht="15">
      <c r="A92" s="108"/>
      <c r="B92" s="112"/>
      <c r="C92" s="109"/>
      <c r="D92" s="109"/>
      <c r="E92" s="109"/>
      <c r="F92" s="109"/>
      <c r="G92" s="109"/>
      <c r="H92" s="109"/>
      <c r="I92" s="109"/>
      <c r="J92" s="121"/>
    </row>
    <row r="93" spans="2:10" ht="15">
      <c r="B93" s="110" t="s">
        <v>67</v>
      </c>
      <c r="C93" s="109"/>
      <c r="D93" s="109"/>
      <c r="E93" s="109"/>
      <c r="F93" s="109"/>
      <c r="G93" s="109"/>
      <c r="H93" s="109"/>
      <c r="I93" s="109"/>
      <c r="J93" s="121"/>
    </row>
    <row r="94" spans="1:10" ht="15">
      <c r="A94" s="55" t="s">
        <v>64</v>
      </c>
      <c r="B94" s="111" t="s">
        <v>106</v>
      </c>
      <c r="J94" s="121"/>
    </row>
    <row r="95" spans="1:10" ht="15">
      <c r="A95" s="55" t="s">
        <v>66</v>
      </c>
      <c r="B95" s="56" t="s">
        <v>107</v>
      </c>
      <c r="J95" s="121"/>
    </row>
    <row r="96" spans="2:10" ht="15">
      <c r="B96" s="111"/>
      <c r="D96" s="70"/>
      <c r="E96" s="70"/>
      <c r="F96" s="70"/>
      <c r="G96" s="70"/>
      <c r="H96" s="70"/>
      <c r="J96" s="121"/>
    </row>
    <row r="97" spans="4:10" ht="15">
      <c r="D97" s="70"/>
      <c r="E97" s="70"/>
      <c r="F97" s="70"/>
      <c r="G97" s="70"/>
      <c r="H97" s="70"/>
      <c r="J97" s="121"/>
    </row>
    <row r="98" spans="4:10" ht="15">
      <c r="D98" s="70"/>
      <c r="E98" s="70"/>
      <c r="F98" s="70"/>
      <c r="G98" s="70"/>
      <c r="H98" s="70"/>
      <c r="J98" s="121"/>
    </row>
    <row r="99" spans="4:10" ht="15">
      <c r="D99" s="70"/>
      <c r="E99" s="70"/>
      <c r="F99" s="70"/>
      <c r="G99" s="70"/>
      <c r="H99" s="70"/>
      <c r="J99" s="121"/>
    </row>
    <row r="100" spans="4:10" ht="15">
      <c r="D100" s="70"/>
      <c r="E100" s="70"/>
      <c r="F100" s="70"/>
      <c r="G100" s="70"/>
      <c r="H100" s="70"/>
      <c r="J100" s="121"/>
    </row>
    <row r="101" spans="4:10" ht="15">
      <c r="D101" s="70"/>
      <c r="E101" s="70"/>
      <c r="F101" s="70"/>
      <c r="G101" s="70"/>
      <c r="H101" s="70"/>
      <c r="J101" s="121"/>
    </row>
    <row r="102" spans="4:10" ht="15">
      <c r="D102" s="70"/>
      <c r="E102" s="70"/>
      <c r="F102" s="70"/>
      <c r="G102" s="70"/>
      <c r="H102" s="70"/>
      <c r="J102" s="121"/>
    </row>
    <row r="103" spans="4:10" ht="15">
      <c r="D103" s="70"/>
      <c r="E103" s="70"/>
      <c r="F103" s="70"/>
      <c r="G103" s="70"/>
      <c r="H103" s="70"/>
      <c r="J103" s="121"/>
    </row>
    <row r="104" spans="4:10" ht="15">
      <c r="D104" s="70"/>
      <c r="E104" s="70"/>
      <c r="F104" s="70"/>
      <c r="G104" s="70"/>
      <c r="H104" s="70"/>
      <c r="J104" s="121"/>
    </row>
    <row r="105" spans="4:10" ht="15">
      <c r="D105" s="70"/>
      <c r="E105" s="70"/>
      <c r="F105" s="70"/>
      <c r="G105" s="70"/>
      <c r="H105" s="70"/>
      <c r="J105" s="121"/>
    </row>
    <row r="106" spans="4:10" ht="15">
      <c r="D106" s="70"/>
      <c r="E106" s="70"/>
      <c r="F106" s="70"/>
      <c r="G106" s="70"/>
      <c r="H106" s="70"/>
      <c r="J106" s="121"/>
    </row>
    <row r="107" spans="4:10" ht="15">
      <c r="D107" s="70"/>
      <c r="E107" s="70"/>
      <c r="F107" s="70"/>
      <c r="G107" s="70"/>
      <c r="H107" s="70"/>
      <c r="J107" s="121"/>
    </row>
    <row r="108" spans="4:10" ht="15">
      <c r="D108" s="70"/>
      <c r="E108" s="70"/>
      <c r="F108" s="70"/>
      <c r="G108" s="70"/>
      <c r="H108" s="70"/>
      <c r="J108" s="121"/>
    </row>
    <row r="109" spans="4:10" ht="15">
      <c r="D109" s="70"/>
      <c r="E109" s="70"/>
      <c r="F109" s="70"/>
      <c r="G109" s="70"/>
      <c r="H109" s="70"/>
      <c r="J109" s="121"/>
    </row>
    <row r="110" spans="4:10" ht="15">
      <c r="D110" s="70"/>
      <c r="E110" s="70"/>
      <c r="F110" s="70"/>
      <c r="G110" s="70"/>
      <c r="H110" s="70"/>
      <c r="J110" s="121"/>
    </row>
    <row r="111" spans="4:10" ht="15">
      <c r="D111" s="70"/>
      <c r="E111" s="70"/>
      <c r="F111" s="70"/>
      <c r="G111" s="70"/>
      <c r="H111" s="70"/>
      <c r="J111" s="121"/>
    </row>
    <row r="112" spans="4:10" ht="15">
      <c r="D112" s="70"/>
      <c r="E112" s="70"/>
      <c r="F112" s="70"/>
      <c r="G112" s="70"/>
      <c r="H112" s="70"/>
      <c r="J112" s="121"/>
    </row>
    <row r="113" spans="4:10" ht="15">
      <c r="D113" s="70"/>
      <c r="E113" s="70"/>
      <c r="F113" s="70"/>
      <c r="G113" s="70"/>
      <c r="H113" s="70"/>
      <c r="J113" s="121"/>
    </row>
    <row r="114" spans="4:10" ht="15">
      <c r="D114" s="70"/>
      <c r="E114" s="70"/>
      <c r="F114" s="70"/>
      <c r="G114" s="70"/>
      <c r="H114" s="70"/>
      <c r="J114" s="121"/>
    </row>
    <row r="115" spans="4:10" ht="15">
      <c r="D115" s="70"/>
      <c r="E115" s="70"/>
      <c r="F115" s="70"/>
      <c r="G115" s="70"/>
      <c r="H115" s="70"/>
      <c r="J115" s="121"/>
    </row>
    <row r="116" spans="4:10" ht="15">
      <c r="D116" s="70"/>
      <c r="E116" s="70"/>
      <c r="F116" s="70"/>
      <c r="G116" s="70"/>
      <c r="H116" s="70"/>
      <c r="J116" s="121"/>
    </row>
    <row r="117" spans="4:10" ht="15">
      <c r="D117" s="70"/>
      <c r="E117" s="70"/>
      <c r="F117" s="70"/>
      <c r="G117" s="70"/>
      <c r="H117" s="70"/>
      <c r="J117" s="121"/>
    </row>
    <row r="118" spans="4:10" ht="15">
      <c r="D118" s="70"/>
      <c r="E118" s="70"/>
      <c r="F118" s="70"/>
      <c r="G118" s="70"/>
      <c r="H118" s="70"/>
      <c r="J118" s="121"/>
    </row>
    <row r="119" spans="4:10" ht="15">
      <c r="D119" s="70"/>
      <c r="E119" s="70"/>
      <c r="F119" s="70"/>
      <c r="G119" s="70"/>
      <c r="H119" s="70"/>
      <c r="J119" s="121"/>
    </row>
    <row r="120" spans="4:10" ht="15">
      <c r="D120" s="70"/>
      <c r="E120" s="70"/>
      <c r="F120" s="70"/>
      <c r="G120" s="70"/>
      <c r="H120" s="70"/>
      <c r="J120" s="121"/>
    </row>
    <row r="121" spans="4:10" ht="15">
      <c r="D121" s="70"/>
      <c r="E121" s="70"/>
      <c r="F121" s="70"/>
      <c r="G121" s="70"/>
      <c r="H121" s="70"/>
      <c r="J121" s="121"/>
    </row>
    <row r="122" spans="4:10" ht="15">
      <c r="D122" s="70"/>
      <c r="E122" s="70"/>
      <c r="F122" s="70"/>
      <c r="G122" s="70"/>
      <c r="H122" s="70"/>
      <c r="J122" s="121"/>
    </row>
    <row r="123" spans="4:10" ht="15">
      <c r="D123" s="70"/>
      <c r="E123" s="70"/>
      <c r="F123" s="70"/>
      <c r="G123" s="70"/>
      <c r="H123" s="70"/>
      <c r="J123" s="121"/>
    </row>
    <row r="124" spans="4:10" ht="15">
      <c r="D124" s="70"/>
      <c r="E124" s="70"/>
      <c r="F124" s="70"/>
      <c r="G124" s="70"/>
      <c r="H124" s="70"/>
      <c r="J124" s="121"/>
    </row>
    <row r="125" spans="4:10" ht="15">
      <c r="D125" s="70"/>
      <c r="E125" s="70"/>
      <c r="F125" s="70"/>
      <c r="G125" s="70"/>
      <c r="H125" s="70"/>
      <c r="J125" s="121"/>
    </row>
    <row r="126" spans="4:10" ht="15">
      <c r="D126" s="70"/>
      <c r="E126" s="70"/>
      <c r="F126" s="70"/>
      <c r="G126" s="70"/>
      <c r="H126" s="70"/>
      <c r="J126" s="121"/>
    </row>
    <row r="127" spans="4:10" ht="15">
      <c r="D127" s="70"/>
      <c r="E127" s="70"/>
      <c r="F127" s="70"/>
      <c r="G127" s="70"/>
      <c r="H127" s="70"/>
      <c r="J127" s="121"/>
    </row>
    <row r="128" spans="4:10" ht="15">
      <c r="D128" s="70"/>
      <c r="E128" s="70"/>
      <c r="F128" s="70"/>
      <c r="G128" s="70"/>
      <c r="H128" s="70"/>
      <c r="J128" s="121"/>
    </row>
    <row r="129" spans="4:10" ht="15">
      <c r="D129" s="70"/>
      <c r="E129" s="70"/>
      <c r="F129" s="70"/>
      <c r="G129" s="70"/>
      <c r="H129" s="70"/>
      <c r="J129" s="121"/>
    </row>
    <row r="130" spans="4:10" ht="15">
      <c r="D130" s="70"/>
      <c r="E130" s="70"/>
      <c r="F130" s="70"/>
      <c r="G130" s="70"/>
      <c r="H130" s="70"/>
      <c r="J130" s="121"/>
    </row>
    <row r="131" spans="4:10" ht="15">
      <c r="D131" s="70"/>
      <c r="E131" s="70"/>
      <c r="F131" s="70"/>
      <c r="G131" s="70"/>
      <c r="H131" s="70"/>
      <c r="J131" s="121"/>
    </row>
    <row r="132" spans="4:10" ht="15">
      <c r="D132" s="70"/>
      <c r="E132" s="70"/>
      <c r="F132" s="70"/>
      <c r="G132" s="70"/>
      <c r="H132" s="70"/>
      <c r="J132" s="121"/>
    </row>
    <row r="133" spans="4:10" ht="15">
      <c r="D133" s="70"/>
      <c r="E133" s="70"/>
      <c r="F133" s="70"/>
      <c r="G133" s="70"/>
      <c r="H133" s="70"/>
      <c r="J133" s="121"/>
    </row>
    <row r="134" spans="4:10" ht="15">
      <c r="D134" s="70"/>
      <c r="E134" s="70"/>
      <c r="F134" s="70"/>
      <c r="G134" s="70"/>
      <c r="H134" s="70"/>
      <c r="J134" s="121"/>
    </row>
    <row r="135" spans="4:10" ht="15">
      <c r="D135" s="70"/>
      <c r="E135" s="70"/>
      <c r="F135" s="70"/>
      <c r="G135" s="70"/>
      <c r="H135" s="70"/>
      <c r="J135" s="121"/>
    </row>
    <row r="136" spans="4:10" ht="15">
      <c r="D136" s="70"/>
      <c r="E136" s="70"/>
      <c r="F136" s="70"/>
      <c r="G136" s="70"/>
      <c r="H136" s="70"/>
      <c r="J136" s="121"/>
    </row>
    <row r="137" spans="4:10" ht="15">
      <c r="D137" s="70"/>
      <c r="E137" s="70"/>
      <c r="F137" s="70"/>
      <c r="G137" s="70"/>
      <c r="H137" s="70"/>
      <c r="J137" s="121"/>
    </row>
    <row r="138" spans="4:10" ht="15">
      <c r="D138" s="70"/>
      <c r="E138" s="70"/>
      <c r="F138" s="70"/>
      <c r="G138" s="70"/>
      <c r="H138" s="70"/>
      <c r="J138" s="121"/>
    </row>
    <row r="139" spans="4:10" ht="15">
      <c r="D139" s="70"/>
      <c r="E139" s="70"/>
      <c r="F139" s="70"/>
      <c r="G139" s="70"/>
      <c r="H139" s="70"/>
      <c r="J139" s="121"/>
    </row>
    <row r="140" spans="4:10" ht="15">
      <c r="D140" s="70"/>
      <c r="E140" s="70"/>
      <c r="F140" s="70"/>
      <c r="G140" s="70"/>
      <c r="H140" s="70"/>
      <c r="J140" s="121"/>
    </row>
    <row r="141" spans="4:10" ht="15">
      <c r="D141" s="70"/>
      <c r="E141" s="70"/>
      <c r="F141" s="70"/>
      <c r="G141" s="70"/>
      <c r="H141" s="70"/>
      <c r="J141" s="121"/>
    </row>
    <row r="142" spans="4:10" ht="15">
      <c r="D142" s="70"/>
      <c r="E142" s="70"/>
      <c r="F142" s="70"/>
      <c r="G142" s="70"/>
      <c r="H142" s="70"/>
      <c r="J142" s="121"/>
    </row>
    <row r="143" spans="4:10" ht="15">
      <c r="D143" s="70"/>
      <c r="E143" s="70"/>
      <c r="F143" s="70"/>
      <c r="G143" s="70"/>
      <c r="H143" s="70"/>
      <c r="J143" s="121"/>
    </row>
    <row r="144" spans="4:10" ht="15">
      <c r="D144" s="70"/>
      <c r="E144" s="70"/>
      <c r="F144" s="70"/>
      <c r="G144" s="70"/>
      <c r="H144" s="70"/>
      <c r="J144" s="121"/>
    </row>
    <row r="145" spans="4:10" ht="15">
      <c r="D145" s="70"/>
      <c r="E145" s="70"/>
      <c r="F145" s="70"/>
      <c r="G145" s="70"/>
      <c r="H145" s="70"/>
      <c r="J145" s="121"/>
    </row>
    <row r="146" spans="4:10" ht="15">
      <c r="D146" s="70"/>
      <c r="E146" s="70"/>
      <c r="F146" s="70"/>
      <c r="G146" s="70"/>
      <c r="H146" s="70"/>
      <c r="J146" s="121"/>
    </row>
    <row r="147" spans="4:10" ht="15">
      <c r="D147" s="70"/>
      <c r="E147" s="70"/>
      <c r="F147" s="70"/>
      <c r="G147" s="70"/>
      <c r="H147" s="70"/>
      <c r="J147" s="121"/>
    </row>
    <row r="148" spans="4:8" ht="15">
      <c r="D148" s="70"/>
      <c r="E148" s="70"/>
      <c r="F148" s="70"/>
      <c r="G148" s="70"/>
      <c r="H148" s="70"/>
    </row>
    <row r="149" spans="4:8" ht="15">
      <c r="D149" s="70"/>
      <c r="E149" s="70"/>
      <c r="F149" s="70"/>
      <c r="G149" s="70"/>
      <c r="H149" s="70"/>
    </row>
    <row r="150" spans="4:8" ht="15">
      <c r="D150" s="70"/>
      <c r="E150" s="70"/>
      <c r="F150" s="70"/>
      <c r="G150" s="70"/>
      <c r="H150" s="70"/>
    </row>
    <row r="151" spans="4:8" ht="15">
      <c r="D151" s="70"/>
      <c r="E151" s="70"/>
      <c r="F151" s="70"/>
      <c r="G151" s="70"/>
      <c r="H151" s="70"/>
    </row>
    <row r="152" spans="4:8" ht="15">
      <c r="D152" s="70"/>
      <c r="E152" s="70"/>
      <c r="F152" s="70"/>
      <c r="G152" s="70"/>
      <c r="H152" s="70"/>
    </row>
    <row r="153" spans="4:8" ht="15">
      <c r="D153" s="70"/>
      <c r="E153" s="70"/>
      <c r="F153" s="70"/>
      <c r="G153" s="70"/>
      <c r="H153" s="70"/>
    </row>
    <row r="154" spans="4:8" ht="15">
      <c r="D154" s="70"/>
      <c r="E154" s="70"/>
      <c r="F154" s="70"/>
      <c r="G154" s="70"/>
      <c r="H154" s="70"/>
    </row>
    <row r="155" spans="4:8" ht="15">
      <c r="D155" s="70"/>
      <c r="E155" s="70"/>
      <c r="F155" s="70"/>
      <c r="G155" s="70"/>
      <c r="H155" s="70"/>
    </row>
  </sheetData>
  <mergeCells count="16">
    <mergeCell ref="D7:E7"/>
    <mergeCell ref="D8:E8"/>
    <mergeCell ref="I19:I21"/>
    <mergeCell ref="I44:I46"/>
    <mergeCell ref="I32:I34"/>
    <mergeCell ref="I24:I26"/>
    <mergeCell ref="I40:I41"/>
    <mergeCell ref="G5:H5"/>
    <mergeCell ref="G6:H6"/>
    <mergeCell ref="G7:H7"/>
    <mergeCell ref="G8:H8"/>
    <mergeCell ref="B83:I90"/>
    <mergeCell ref="B91:I91"/>
    <mergeCell ref="B77:I78"/>
    <mergeCell ref="B70:C70"/>
    <mergeCell ref="B74:I75"/>
  </mergeCells>
  <printOptions horizontalCentered="1"/>
  <pageMargins left="0.5" right="0.5" top="0.44" bottom="0.5" header="0.28" footer="0.5"/>
  <pageSetup horizontalDpi="600" verticalDpi="600" orientation="landscape" paperSize="9" scale="70" r:id="rId1"/>
  <rowBreaks count="1" manualBreakCount="1">
    <brk id="48" max="8" man="1"/>
  </rowBreaks>
</worksheet>
</file>

<file path=xl/worksheets/sheet2.xml><?xml version="1.0" encoding="utf-8"?>
<worksheet xmlns="http://schemas.openxmlformats.org/spreadsheetml/2006/main" xmlns:r="http://schemas.openxmlformats.org/officeDocument/2006/relationships">
  <dimension ref="A1:U73"/>
  <sheetViews>
    <sheetView workbookViewId="0" topLeftCell="D1">
      <pane ySplit="3" topLeftCell="BM4" activePane="bottomLeft" state="frozen"/>
      <selection pane="topLeft" activeCell="A1" sqref="A1"/>
      <selection pane="bottomLeft" activeCell="N48" sqref="N48"/>
    </sheetView>
  </sheetViews>
  <sheetFormatPr defaultColWidth="9.140625" defaultRowHeight="12.75"/>
  <cols>
    <col min="1" max="1" width="30.8515625" style="0" customWidth="1"/>
    <col min="3" max="3" width="22.140625" style="0" customWidth="1"/>
    <col min="4" max="4" width="6.00390625" style="0" customWidth="1"/>
    <col min="5" max="5" width="9.8515625" style="12" customWidth="1"/>
    <col min="6" max="6" width="13.57421875" style="39" customWidth="1"/>
    <col min="7" max="7" width="11.28125" style="38" customWidth="1"/>
    <col min="8" max="8" width="10.57421875" style="39" customWidth="1"/>
    <col min="11" max="11" width="10.28125" style="0" bestFit="1" customWidth="1"/>
    <col min="12" max="13" width="10.28125" style="0" customWidth="1"/>
    <col min="14" max="14" width="11.140625" style="0" customWidth="1"/>
  </cols>
  <sheetData>
    <row r="1" spans="1:14" ht="12.75">
      <c r="A1" s="5" t="s">
        <v>72</v>
      </c>
      <c r="E1" s="36"/>
      <c r="F1" s="7" t="s">
        <v>74</v>
      </c>
      <c r="G1" s="32"/>
      <c r="H1" s="7"/>
      <c r="I1" s="7"/>
      <c r="J1" s="7"/>
      <c r="K1" s="7"/>
      <c r="L1" s="7"/>
      <c r="M1" s="7"/>
      <c r="N1" s="7"/>
    </row>
    <row r="2" spans="1:14" ht="12.75">
      <c r="A2" s="5"/>
      <c r="E2" s="36" t="s">
        <v>86</v>
      </c>
      <c r="F2" s="8" t="s">
        <v>83</v>
      </c>
      <c r="G2" s="32" t="s">
        <v>81</v>
      </c>
      <c r="H2" s="7" t="s">
        <v>84</v>
      </c>
      <c r="I2" s="7" t="s">
        <v>84</v>
      </c>
      <c r="J2" s="7" t="s">
        <v>84</v>
      </c>
      <c r="K2" s="7" t="s">
        <v>84</v>
      </c>
      <c r="L2" s="7" t="s">
        <v>84</v>
      </c>
      <c r="M2" s="7" t="s">
        <v>84</v>
      </c>
      <c r="N2" s="7" t="s">
        <v>91</v>
      </c>
    </row>
    <row r="3" spans="1:14" ht="12.75">
      <c r="A3" s="6" t="s">
        <v>73</v>
      </c>
      <c r="B3" s="2"/>
      <c r="C3" s="2"/>
      <c r="D3" s="2"/>
      <c r="E3" s="36" t="s">
        <v>87</v>
      </c>
      <c r="F3" s="8" t="s">
        <v>100</v>
      </c>
      <c r="G3" s="32" t="s">
        <v>82</v>
      </c>
      <c r="H3" s="34">
        <v>38899</v>
      </c>
      <c r="I3" s="34">
        <v>38930</v>
      </c>
      <c r="J3" s="34">
        <v>38961</v>
      </c>
      <c r="K3" s="34">
        <v>38991</v>
      </c>
      <c r="L3" s="34">
        <v>39022</v>
      </c>
      <c r="M3" s="34">
        <v>39052</v>
      </c>
      <c r="N3" s="7" t="s">
        <v>98</v>
      </c>
    </row>
    <row r="4" spans="1:14" ht="12.75">
      <c r="A4" s="2"/>
      <c r="B4" s="2"/>
      <c r="C4" s="2"/>
      <c r="D4" s="2"/>
      <c r="E4" s="36"/>
      <c r="F4" s="7" t="s">
        <v>71</v>
      </c>
      <c r="G4" s="32" t="s">
        <v>71</v>
      </c>
      <c r="H4" s="34" t="s">
        <v>71</v>
      </c>
      <c r="I4" s="34" t="s">
        <v>71</v>
      </c>
      <c r="J4" s="34" t="s">
        <v>71</v>
      </c>
      <c r="K4" s="34" t="s">
        <v>71</v>
      </c>
      <c r="L4" s="34" t="s">
        <v>71</v>
      </c>
      <c r="M4" s="34" t="s">
        <v>71</v>
      </c>
      <c r="N4" s="34" t="s">
        <v>71</v>
      </c>
    </row>
    <row r="5" spans="1:6" ht="12.75">
      <c r="A5" s="2"/>
      <c r="B5" s="2"/>
      <c r="C5" s="2"/>
      <c r="D5" s="2"/>
      <c r="E5" s="35"/>
      <c r="F5" s="37"/>
    </row>
    <row r="6" spans="1:21" ht="15.75">
      <c r="A6" s="1" t="s">
        <v>11</v>
      </c>
      <c r="B6" s="1" t="s">
        <v>13</v>
      </c>
      <c r="C6" s="2"/>
      <c r="D6" s="2" t="s">
        <v>70</v>
      </c>
      <c r="E6" s="12">
        <v>0.085</v>
      </c>
      <c r="F6" s="38">
        <f>8163-G6</f>
        <v>2363</v>
      </c>
      <c r="G6" s="38">
        <f>5800000/1000</f>
        <v>5800</v>
      </c>
      <c r="H6" s="44">
        <f>SUM(F6:G6)*E6*31/365</f>
        <v>58.93015068493151</v>
      </c>
      <c r="I6" s="44"/>
      <c r="J6" s="44"/>
      <c r="K6" s="44"/>
      <c r="L6" s="44"/>
      <c r="M6" s="44"/>
      <c r="N6" s="115">
        <f>SUM(F6:M6)</f>
        <v>8221.930150684932</v>
      </c>
      <c r="O6" s="9"/>
      <c r="P6" s="9"/>
      <c r="S6" s="10"/>
      <c r="T6" s="10"/>
      <c r="U6" s="10"/>
    </row>
    <row r="7" spans="1:21" ht="15.75">
      <c r="A7" s="1" t="s">
        <v>12</v>
      </c>
      <c r="B7" s="1"/>
      <c r="C7" s="2"/>
      <c r="D7" s="2"/>
      <c r="E7" s="25"/>
      <c r="F7" s="45"/>
      <c r="G7" s="40"/>
      <c r="H7" s="46"/>
      <c r="I7" s="21"/>
      <c r="J7" s="21"/>
      <c r="K7" s="21"/>
      <c r="L7" s="21"/>
      <c r="M7" s="21"/>
      <c r="N7" s="115"/>
      <c r="O7" s="22"/>
      <c r="P7" s="22"/>
      <c r="Q7" s="8"/>
      <c r="R7" s="8"/>
      <c r="S7" s="8"/>
      <c r="T7" s="8"/>
      <c r="U7" s="8"/>
    </row>
    <row r="8" spans="1:21" ht="15.75">
      <c r="A8" s="1"/>
      <c r="B8" s="1"/>
      <c r="C8" s="2"/>
      <c r="D8" s="2"/>
      <c r="E8" s="25"/>
      <c r="F8" s="8"/>
      <c r="G8" s="41"/>
      <c r="H8" s="8"/>
      <c r="I8" s="23"/>
      <c r="J8" s="23"/>
      <c r="K8" s="23"/>
      <c r="L8" s="23"/>
      <c r="M8" s="23"/>
      <c r="N8" s="115"/>
      <c r="O8" s="24"/>
      <c r="P8" s="24"/>
      <c r="Q8" s="23"/>
      <c r="R8" s="23"/>
      <c r="S8" s="23"/>
      <c r="T8" s="23"/>
      <c r="U8" s="23"/>
    </row>
    <row r="9" spans="1:21" ht="15.75">
      <c r="A9" s="1" t="s">
        <v>16</v>
      </c>
      <c r="B9" s="1" t="s">
        <v>13</v>
      </c>
      <c r="C9" s="2"/>
      <c r="D9" s="2" t="s">
        <v>85</v>
      </c>
      <c r="E9" s="25">
        <v>0.095</v>
      </c>
      <c r="F9" s="47">
        <v>2875</v>
      </c>
      <c r="G9" s="41"/>
      <c r="H9" s="44">
        <f>SUM(F9:G9)*E9*31/365</f>
        <v>23.19691780821918</v>
      </c>
      <c r="I9" s="44"/>
      <c r="J9" s="44"/>
      <c r="K9" s="44"/>
      <c r="L9" s="44"/>
      <c r="M9" s="44"/>
      <c r="N9" s="115">
        <f>SUM(F9:M9)</f>
        <v>2898.196917808219</v>
      </c>
      <c r="O9" s="24"/>
      <c r="P9" s="24"/>
      <c r="Q9" s="23"/>
      <c r="R9" s="23"/>
      <c r="S9" s="23"/>
      <c r="T9" s="23"/>
      <c r="U9" s="23"/>
    </row>
    <row r="10" spans="1:21" ht="15.75">
      <c r="A10" s="1" t="s">
        <v>88</v>
      </c>
      <c r="B10" s="1"/>
      <c r="C10" s="2"/>
      <c r="D10" s="2" t="s">
        <v>85</v>
      </c>
      <c r="E10" s="25">
        <v>0.095</v>
      </c>
      <c r="F10" s="38">
        <v>4072</v>
      </c>
      <c r="G10" s="42"/>
      <c r="H10" s="44">
        <f>SUM(F10:G10)*E10*31/365</f>
        <v>32.85490410958904</v>
      </c>
      <c r="I10" s="44"/>
      <c r="J10" s="44"/>
      <c r="K10" s="44"/>
      <c r="L10" s="44"/>
      <c r="M10" s="44"/>
      <c r="N10" s="115">
        <f>SUM(F10:M10)</f>
        <v>4104.854904109589</v>
      </c>
      <c r="O10" s="26"/>
      <c r="P10" s="27"/>
      <c r="Q10" s="28"/>
      <c r="R10" s="28"/>
      <c r="S10" s="28"/>
      <c r="T10" s="28"/>
      <c r="U10" s="28"/>
    </row>
    <row r="11" spans="1:21" ht="15.75">
      <c r="A11" s="1"/>
      <c r="B11" s="1"/>
      <c r="C11" s="2"/>
      <c r="D11" s="2"/>
      <c r="E11" s="25"/>
      <c r="F11" s="46"/>
      <c r="G11" s="42"/>
      <c r="H11" s="42"/>
      <c r="I11" s="2"/>
      <c r="J11" s="44"/>
      <c r="K11" s="44"/>
      <c r="L11" s="44"/>
      <c r="M11" s="44"/>
      <c r="N11" s="115"/>
      <c r="O11" s="26"/>
      <c r="P11" s="27"/>
      <c r="Q11" s="28"/>
      <c r="R11" s="28"/>
      <c r="S11" s="28"/>
      <c r="T11" s="28"/>
      <c r="U11" s="28"/>
    </row>
    <row r="12" spans="1:21" ht="15.75">
      <c r="A12" s="1"/>
      <c r="B12" s="1"/>
      <c r="C12" s="2"/>
      <c r="D12" s="2"/>
      <c r="E12" s="25"/>
      <c r="F12" s="46"/>
      <c r="G12" s="42"/>
      <c r="H12" s="42"/>
      <c r="I12" s="2"/>
      <c r="J12" s="44"/>
      <c r="K12" s="44"/>
      <c r="L12" s="44"/>
      <c r="M12" s="44"/>
      <c r="N12" s="115"/>
      <c r="O12" s="26"/>
      <c r="P12" s="27"/>
      <c r="Q12" s="28"/>
      <c r="R12" s="28"/>
      <c r="S12" s="28"/>
      <c r="T12" s="28"/>
      <c r="U12" s="28"/>
    </row>
    <row r="13" spans="1:21" ht="15.75">
      <c r="A13" s="1" t="s">
        <v>18</v>
      </c>
      <c r="B13" s="1" t="s">
        <v>13</v>
      </c>
      <c r="C13" s="2"/>
      <c r="D13" s="2" t="s">
        <v>85</v>
      </c>
      <c r="E13" s="25">
        <v>0.085</v>
      </c>
      <c r="F13" s="42">
        <v>7464</v>
      </c>
      <c r="G13" s="42"/>
      <c r="H13" s="44">
        <f>SUM(F13:G13)*E13*31/365</f>
        <v>53.88394520547946</v>
      </c>
      <c r="I13" s="44"/>
      <c r="J13" s="44"/>
      <c r="K13" s="44"/>
      <c r="L13" s="44"/>
      <c r="M13" s="44"/>
      <c r="N13" s="115">
        <f>SUM(F13:M13)</f>
        <v>7517.88394520548</v>
      </c>
      <c r="O13" s="26"/>
      <c r="P13" s="27"/>
      <c r="Q13" s="28"/>
      <c r="R13" s="28"/>
      <c r="S13" s="28"/>
      <c r="T13" s="28"/>
      <c r="U13" s="28"/>
    </row>
    <row r="14" spans="1:21" ht="15.75">
      <c r="A14" s="1"/>
      <c r="B14" s="1"/>
      <c r="C14" s="2"/>
      <c r="D14" s="2" t="s">
        <v>70</v>
      </c>
      <c r="E14" s="25">
        <v>0.085</v>
      </c>
      <c r="F14" s="46">
        <f>1292-1000</f>
        <v>292</v>
      </c>
      <c r="G14" s="42">
        <v>1000</v>
      </c>
      <c r="H14" s="44">
        <f>SUM(F14:G14)*E14*31/365</f>
        <v>9.32717808219178</v>
      </c>
      <c r="I14" s="44"/>
      <c r="J14" s="44"/>
      <c r="K14" s="44"/>
      <c r="L14" s="44"/>
      <c r="M14" s="44"/>
      <c r="N14" s="115">
        <f>SUM(F14:M14)</f>
        <v>1301.3271780821917</v>
      </c>
      <c r="O14" s="26"/>
      <c r="P14" s="27"/>
      <c r="Q14" s="28"/>
      <c r="R14" s="28"/>
      <c r="S14" s="28"/>
      <c r="T14" s="28"/>
      <c r="U14" s="28"/>
    </row>
    <row r="15" spans="1:21" ht="15.75">
      <c r="A15" s="1"/>
      <c r="B15" s="1"/>
      <c r="C15" s="2"/>
      <c r="D15" s="2"/>
      <c r="E15" s="25"/>
      <c r="F15" s="46"/>
      <c r="G15" s="42"/>
      <c r="H15" s="42"/>
      <c r="I15" s="2"/>
      <c r="J15" s="44"/>
      <c r="K15" s="44"/>
      <c r="L15" s="44"/>
      <c r="M15" s="44"/>
      <c r="N15" s="115"/>
      <c r="O15" s="26"/>
      <c r="P15" s="27"/>
      <c r="Q15" s="28"/>
      <c r="R15" s="28"/>
      <c r="S15" s="28"/>
      <c r="T15" s="28"/>
      <c r="U15" s="28"/>
    </row>
    <row r="16" spans="1:21" ht="15.75">
      <c r="A16" s="1" t="s">
        <v>37</v>
      </c>
      <c r="B16" s="1" t="s">
        <v>13</v>
      </c>
      <c r="C16" s="2"/>
      <c r="D16" s="2" t="s">
        <v>70</v>
      </c>
      <c r="E16" s="25">
        <v>0.0705</v>
      </c>
      <c r="F16" s="42">
        <f>35860-G16</f>
        <v>7891.850019999998</v>
      </c>
      <c r="G16" s="42">
        <f>27968149.98/1000</f>
        <v>27968.149980000002</v>
      </c>
      <c r="H16" s="44">
        <f>SUM(F16:G16)*E16*31/360</f>
        <v>217.70008333333328</v>
      </c>
      <c r="I16" s="44"/>
      <c r="J16" s="44"/>
      <c r="K16" s="44"/>
      <c r="L16" s="44"/>
      <c r="M16" s="44"/>
      <c r="N16" s="115">
        <f>SUM(F16:M16)</f>
        <v>36077.70008333334</v>
      </c>
      <c r="O16" s="29"/>
      <c r="P16" s="27"/>
      <c r="Q16" s="28"/>
      <c r="R16" s="28"/>
      <c r="S16" s="28"/>
      <c r="T16" s="28"/>
      <c r="U16" s="28"/>
    </row>
    <row r="17" spans="1:21" ht="15.75">
      <c r="A17" s="1"/>
      <c r="B17" s="1"/>
      <c r="C17" s="2"/>
      <c r="D17" s="2"/>
      <c r="E17" s="25"/>
      <c r="F17" s="46"/>
      <c r="G17" s="42"/>
      <c r="H17" s="42"/>
      <c r="I17" s="2"/>
      <c r="J17" s="44"/>
      <c r="K17" s="44"/>
      <c r="L17" s="44"/>
      <c r="M17" s="44"/>
      <c r="N17" s="115"/>
      <c r="O17" s="26"/>
      <c r="P17" s="27"/>
      <c r="Q17" s="28"/>
      <c r="R17" s="28"/>
      <c r="S17" s="28"/>
      <c r="T17" s="28"/>
      <c r="U17" s="28"/>
    </row>
    <row r="18" spans="1:21" ht="15.75">
      <c r="A18" s="1"/>
      <c r="B18" s="1"/>
      <c r="C18" s="2"/>
      <c r="D18" s="2"/>
      <c r="E18" s="25"/>
      <c r="F18" s="46"/>
      <c r="G18" s="42"/>
      <c r="H18" s="42"/>
      <c r="I18" s="2"/>
      <c r="J18" s="44"/>
      <c r="K18" s="44"/>
      <c r="L18" s="44"/>
      <c r="M18" s="44"/>
      <c r="N18" s="115"/>
      <c r="O18" s="30"/>
      <c r="P18" s="27"/>
      <c r="Q18" s="28"/>
      <c r="R18" s="28"/>
      <c r="S18" s="28"/>
      <c r="T18" s="28"/>
      <c r="U18" s="28"/>
    </row>
    <row r="19" spans="1:21" ht="15.75">
      <c r="A19" s="1"/>
      <c r="B19" s="1"/>
      <c r="C19" s="2"/>
      <c r="D19" s="2"/>
      <c r="E19" s="25"/>
      <c r="F19" s="46"/>
      <c r="G19" s="42"/>
      <c r="H19" s="48"/>
      <c r="I19" s="2"/>
      <c r="J19" s="44"/>
      <c r="K19" s="44"/>
      <c r="L19" s="44"/>
      <c r="M19" s="44"/>
      <c r="N19" s="115"/>
      <c r="O19" s="26"/>
      <c r="P19" s="26"/>
      <c r="Q19" s="28"/>
      <c r="R19" s="28"/>
      <c r="S19" s="28"/>
      <c r="T19" s="28"/>
      <c r="U19" s="28"/>
    </row>
    <row r="20" spans="1:21" ht="15.75">
      <c r="A20" s="1" t="s">
        <v>22</v>
      </c>
      <c r="B20" s="1" t="s">
        <v>13</v>
      </c>
      <c r="C20" s="2"/>
      <c r="D20" s="2" t="s">
        <v>85</v>
      </c>
      <c r="E20" s="25">
        <v>0.09</v>
      </c>
      <c r="F20" s="38">
        <v>6644</v>
      </c>
      <c r="G20" s="42"/>
      <c r="H20" s="44">
        <f>SUM(F20:G20)*E20*31/365</f>
        <v>50.78564383561643</v>
      </c>
      <c r="I20" s="44"/>
      <c r="J20" s="44"/>
      <c r="K20" s="44"/>
      <c r="L20" s="44"/>
      <c r="M20" s="44"/>
      <c r="N20" s="115">
        <f>SUM(F20:M20)</f>
        <v>6694.785643835617</v>
      </c>
      <c r="O20" s="31"/>
      <c r="P20" s="31"/>
      <c r="Q20" s="28"/>
      <c r="R20" s="28"/>
      <c r="S20" s="28"/>
      <c r="T20" s="28"/>
      <c r="U20" s="28"/>
    </row>
    <row r="21" spans="1:21" ht="15.75">
      <c r="A21" s="1" t="s">
        <v>23</v>
      </c>
      <c r="B21" s="1"/>
      <c r="C21" s="2"/>
      <c r="D21" s="2"/>
      <c r="E21" s="25"/>
      <c r="F21" s="44"/>
      <c r="H21" s="44"/>
      <c r="J21" s="44"/>
      <c r="K21" s="44"/>
      <c r="L21" s="44"/>
      <c r="M21" s="44"/>
      <c r="N21" s="115"/>
      <c r="O21" s="9"/>
      <c r="P21" s="14"/>
      <c r="Q21" s="13"/>
      <c r="R21" s="13"/>
      <c r="S21" s="11"/>
      <c r="T21" s="11"/>
      <c r="U21" s="11"/>
    </row>
    <row r="22" spans="1:21" ht="15.75">
      <c r="A22" s="1"/>
      <c r="B22" s="1"/>
      <c r="C22" s="2"/>
      <c r="D22" s="2"/>
      <c r="E22" s="25"/>
      <c r="F22" s="44"/>
      <c r="H22" s="44"/>
      <c r="J22" s="44"/>
      <c r="K22" s="44"/>
      <c r="L22" s="44"/>
      <c r="M22" s="44"/>
      <c r="N22" s="115"/>
      <c r="O22" s="9"/>
      <c r="P22" s="14"/>
      <c r="Q22" s="15"/>
      <c r="R22" s="15"/>
      <c r="S22" s="16" t="s">
        <v>75</v>
      </c>
      <c r="T22" s="16" t="s">
        <v>76</v>
      </c>
      <c r="U22" s="16" t="s">
        <v>77</v>
      </c>
    </row>
    <row r="23" spans="1:21" ht="15.75">
      <c r="A23" s="1" t="s">
        <v>25</v>
      </c>
      <c r="B23" s="1" t="s">
        <v>13</v>
      </c>
      <c r="C23" s="2"/>
      <c r="D23" s="2" t="s">
        <v>85</v>
      </c>
      <c r="E23" s="25">
        <v>0.09</v>
      </c>
      <c r="F23" s="38">
        <v>5065</v>
      </c>
      <c r="G23" s="33"/>
      <c r="H23" s="44">
        <f>SUM(F23:G23)*E23*31/365</f>
        <v>38.71602739726027</v>
      </c>
      <c r="I23" s="44"/>
      <c r="J23" s="44"/>
      <c r="K23" s="44"/>
      <c r="L23" s="44"/>
      <c r="M23" s="44"/>
      <c r="N23" s="115">
        <f>SUM(F23:M23)</f>
        <v>5103.71602739726</v>
      </c>
      <c r="O23" s="9"/>
      <c r="P23" s="14"/>
      <c r="Q23" s="15"/>
      <c r="R23" s="15"/>
      <c r="S23" s="16" t="s">
        <v>78</v>
      </c>
      <c r="T23" s="16" t="s">
        <v>79</v>
      </c>
      <c r="U23" s="16" t="s">
        <v>80</v>
      </c>
    </row>
    <row r="24" spans="1:21" ht="15.75">
      <c r="A24" s="1"/>
      <c r="B24" s="1"/>
      <c r="C24" s="2"/>
      <c r="D24" s="2"/>
      <c r="E24" s="25"/>
      <c r="F24" s="44"/>
      <c r="H24" s="44"/>
      <c r="J24" s="44"/>
      <c r="K24" s="44"/>
      <c r="L24" s="44"/>
      <c r="M24" s="44"/>
      <c r="N24" s="115"/>
      <c r="O24" s="9"/>
      <c r="P24" s="14"/>
      <c r="Q24" s="13"/>
      <c r="R24" s="13"/>
      <c r="S24" s="11"/>
      <c r="T24" s="11"/>
      <c r="U24" s="11"/>
    </row>
    <row r="25" spans="1:21" ht="15.75">
      <c r="A25" s="1"/>
      <c r="B25" s="1"/>
      <c r="C25" s="2"/>
      <c r="D25" s="2"/>
      <c r="E25" s="25"/>
      <c r="F25" s="44"/>
      <c r="H25" s="44"/>
      <c r="I25" s="13"/>
      <c r="J25" s="44"/>
      <c r="K25" s="44"/>
      <c r="L25" s="44"/>
      <c r="M25" s="44"/>
      <c r="N25" s="115"/>
      <c r="O25" s="17"/>
      <c r="P25" s="4"/>
      <c r="Q25" s="11"/>
      <c r="R25" s="3"/>
      <c r="S25" s="11">
        <f>SUM(P25:R25)*N25/100</f>
        <v>0</v>
      </c>
      <c r="T25" s="11">
        <f>SUM(P25:S25)*N25/100</f>
        <v>0</v>
      </c>
      <c r="U25" s="11">
        <f>SUM(P25:T25)*N25/100</f>
        <v>0</v>
      </c>
    </row>
    <row r="26" spans="1:21" ht="15.75">
      <c r="A26" s="1" t="s">
        <v>27</v>
      </c>
      <c r="B26" s="1" t="s">
        <v>13</v>
      </c>
      <c r="C26" s="2"/>
      <c r="D26" s="2" t="s">
        <v>70</v>
      </c>
      <c r="E26" s="25">
        <v>0.061</v>
      </c>
      <c r="F26" s="44">
        <f>1855-G26</f>
        <v>355</v>
      </c>
      <c r="G26" s="38">
        <f>1500000/1000</f>
        <v>1500</v>
      </c>
      <c r="H26" s="44">
        <f>SUM(F26:G26)*E26*31/365</f>
        <v>9.610424657534246</v>
      </c>
      <c r="I26" s="44"/>
      <c r="J26" s="44"/>
      <c r="K26" s="44"/>
      <c r="L26" s="44"/>
      <c r="M26" s="44"/>
      <c r="N26" s="115">
        <f>SUM(F26:M26)</f>
        <v>1864.6104246575342</v>
      </c>
      <c r="O26" s="17"/>
      <c r="P26" s="4"/>
      <c r="Q26" s="11"/>
      <c r="R26" s="3"/>
      <c r="S26" s="11">
        <f aca="true" t="shared" si="0" ref="S26:S35">SUM(P26:R26)*N26/100</f>
        <v>0</v>
      </c>
      <c r="T26" s="11">
        <f aca="true" t="shared" si="1" ref="T26:T35">SUM(P26:S26)*N26/100</f>
        <v>0</v>
      </c>
      <c r="U26" s="11">
        <f aca="true" t="shared" si="2" ref="U26:U35">SUM(P26:T26)*N26/100</f>
        <v>0</v>
      </c>
    </row>
    <row r="27" spans="1:21" ht="15.75">
      <c r="A27" s="1" t="s">
        <v>28</v>
      </c>
      <c r="B27" s="1"/>
      <c r="C27" s="2"/>
      <c r="D27" s="2"/>
      <c r="E27" s="25"/>
      <c r="F27" s="44"/>
      <c r="H27" s="44"/>
      <c r="I27" s="13"/>
      <c r="J27" s="44"/>
      <c r="K27" s="44"/>
      <c r="L27" s="44"/>
      <c r="M27" s="44"/>
      <c r="N27" s="115"/>
      <c r="O27" s="17"/>
      <c r="P27" s="4"/>
      <c r="Q27" s="11"/>
      <c r="R27" s="3"/>
      <c r="S27" s="11">
        <f t="shared" si="0"/>
        <v>0</v>
      </c>
      <c r="T27" s="11">
        <f t="shared" si="1"/>
        <v>0</v>
      </c>
      <c r="U27" s="11">
        <f t="shared" si="2"/>
        <v>0</v>
      </c>
    </row>
    <row r="28" spans="1:21" ht="15.75">
      <c r="A28" s="1"/>
      <c r="B28" s="1"/>
      <c r="C28" s="2"/>
      <c r="D28" s="2"/>
      <c r="E28" s="25"/>
      <c r="F28" s="44"/>
      <c r="H28" s="44"/>
      <c r="I28" s="13"/>
      <c r="J28" s="44"/>
      <c r="K28" s="44"/>
      <c r="L28" s="44"/>
      <c r="M28" s="44"/>
      <c r="N28" s="115"/>
      <c r="O28" s="17"/>
      <c r="P28" s="4"/>
      <c r="Q28" s="11"/>
      <c r="R28" s="3"/>
      <c r="S28" s="11">
        <f t="shared" si="0"/>
        <v>0</v>
      </c>
      <c r="T28" s="11">
        <f t="shared" si="1"/>
        <v>0</v>
      </c>
      <c r="U28" s="11">
        <f t="shared" si="2"/>
        <v>0</v>
      </c>
    </row>
    <row r="29" spans="1:21" ht="15.75">
      <c r="A29" s="1" t="s">
        <v>30</v>
      </c>
      <c r="B29" s="1" t="s">
        <v>13</v>
      </c>
      <c r="C29" s="2"/>
      <c r="D29" s="2" t="s">
        <v>85</v>
      </c>
      <c r="E29" s="25">
        <v>0.065</v>
      </c>
      <c r="F29" s="38">
        <f>959-G29</f>
        <v>159</v>
      </c>
      <c r="G29" s="38">
        <f>800000/1000</f>
        <v>800</v>
      </c>
      <c r="H29" s="44">
        <v>5</v>
      </c>
      <c r="I29" s="44"/>
      <c r="J29" s="44"/>
      <c r="K29" s="44"/>
      <c r="L29" s="44"/>
      <c r="M29" s="44"/>
      <c r="N29" s="115">
        <f>SUM(F29:M29)</f>
        <v>964</v>
      </c>
      <c r="O29" s="17"/>
      <c r="P29" s="4"/>
      <c r="Q29" s="11"/>
      <c r="R29" s="3"/>
      <c r="S29" s="11">
        <f t="shared" si="0"/>
        <v>0</v>
      </c>
      <c r="T29" s="11">
        <f t="shared" si="1"/>
        <v>0</v>
      </c>
      <c r="U29" s="11">
        <f t="shared" si="2"/>
        <v>0</v>
      </c>
    </row>
    <row r="30" spans="1:21" ht="15.75">
      <c r="A30" s="1" t="s">
        <v>31</v>
      </c>
      <c r="B30" s="1"/>
      <c r="C30" s="2"/>
      <c r="D30" s="2"/>
      <c r="E30" s="25"/>
      <c r="F30" s="44"/>
      <c r="H30" s="44"/>
      <c r="I30" s="13"/>
      <c r="J30" s="44"/>
      <c r="K30" s="44"/>
      <c r="L30" s="44"/>
      <c r="M30" s="44"/>
      <c r="N30" s="115"/>
      <c r="O30" s="17"/>
      <c r="P30" s="4"/>
      <c r="Q30" s="11"/>
      <c r="R30" s="3"/>
      <c r="S30" s="11">
        <f t="shared" si="0"/>
        <v>0</v>
      </c>
      <c r="T30" s="11">
        <f t="shared" si="1"/>
        <v>0</v>
      </c>
      <c r="U30" s="11">
        <f t="shared" si="2"/>
        <v>0</v>
      </c>
    </row>
    <row r="31" spans="1:21" ht="15.75">
      <c r="A31" s="1"/>
      <c r="B31" s="1"/>
      <c r="C31" s="2"/>
      <c r="D31" s="2"/>
      <c r="E31" s="25"/>
      <c r="F31" s="44"/>
      <c r="H31" s="44"/>
      <c r="I31" s="13"/>
      <c r="J31" s="44"/>
      <c r="K31" s="44"/>
      <c r="L31" s="44"/>
      <c r="M31" s="44"/>
      <c r="N31" s="115"/>
      <c r="O31" s="17"/>
      <c r="P31" s="4"/>
      <c r="Q31" s="11"/>
      <c r="R31" s="3"/>
      <c r="S31" s="11">
        <f t="shared" si="0"/>
        <v>0</v>
      </c>
      <c r="T31" s="11">
        <f t="shared" si="1"/>
        <v>0</v>
      </c>
      <c r="U31" s="11">
        <f t="shared" si="2"/>
        <v>0</v>
      </c>
    </row>
    <row r="32" spans="1:21" ht="15.75">
      <c r="A32" s="1"/>
      <c r="B32" s="1"/>
      <c r="C32" s="2"/>
      <c r="D32" s="2"/>
      <c r="E32" s="25"/>
      <c r="F32" s="44"/>
      <c r="H32" s="44"/>
      <c r="I32" s="13"/>
      <c r="J32" s="44"/>
      <c r="K32" s="44"/>
      <c r="L32" s="44"/>
      <c r="M32" s="44"/>
      <c r="N32" s="115"/>
      <c r="O32" s="17"/>
      <c r="P32" s="4"/>
      <c r="Q32" s="11"/>
      <c r="R32" s="3"/>
      <c r="S32" s="11">
        <f t="shared" si="0"/>
        <v>0</v>
      </c>
      <c r="T32" s="11">
        <f t="shared" si="1"/>
        <v>0</v>
      </c>
      <c r="U32" s="11">
        <f t="shared" si="2"/>
        <v>0</v>
      </c>
    </row>
    <row r="33" spans="1:21" ht="15.75">
      <c r="A33" s="1" t="s">
        <v>33</v>
      </c>
      <c r="B33" s="1" t="s">
        <v>13</v>
      </c>
      <c r="C33" s="2"/>
      <c r="D33" s="2" t="s">
        <v>85</v>
      </c>
      <c r="E33" s="25">
        <v>0.09</v>
      </c>
      <c r="F33" s="44">
        <v>1167</v>
      </c>
      <c r="G33" s="38">
        <v>0</v>
      </c>
      <c r="H33" s="44">
        <f>SUM(F33:G33)*E33*31/365</f>
        <v>8.920356164383561</v>
      </c>
      <c r="I33" s="44"/>
      <c r="J33" s="44"/>
      <c r="K33" s="44"/>
      <c r="L33" s="44"/>
      <c r="M33" s="44"/>
      <c r="N33" s="115">
        <f>SUM(F33:M33)</f>
        <v>1175.9203561643835</v>
      </c>
      <c r="O33" s="17"/>
      <c r="P33" s="4"/>
      <c r="Q33" s="11"/>
      <c r="R33" s="3"/>
      <c r="S33" s="11">
        <f t="shared" si="0"/>
        <v>0</v>
      </c>
      <c r="T33" s="11">
        <f t="shared" si="1"/>
        <v>0</v>
      </c>
      <c r="U33" s="11">
        <f t="shared" si="2"/>
        <v>0</v>
      </c>
    </row>
    <row r="34" spans="1:21" ht="15.75">
      <c r="A34" s="1"/>
      <c r="B34" s="1"/>
      <c r="C34" s="2"/>
      <c r="D34" s="2"/>
      <c r="E34" s="25"/>
      <c r="F34" s="44"/>
      <c r="H34" s="44"/>
      <c r="I34" s="13"/>
      <c r="J34" s="44"/>
      <c r="K34" s="44"/>
      <c r="L34" s="44"/>
      <c r="M34" s="44"/>
      <c r="N34" s="115"/>
      <c r="O34" s="17"/>
      <c r="P34" s="4"/>
      <c r="Q34" s="11"/>
      <c r="R34" s="3"/>
      <c r="S34" s="11">
        <f t="shared" si="0"/>
        <v>0</v>
      </c>
      <c r="T34" s="11">
        <f t="shared" si="1"/>
        <v>0</v>
      </c>
      <c r="U34" s="11">
        <f t="shared" si="2"/>
        <v>0</v>
      </c>
    </row>
    <row r="35" spans="1:21" ht="15.75">
      <c r="A35" s="1"/>
      <c r="B35" s="1"/>
      <c r="C35" s="2"/>
      <c r="D35" s="2"/>
      <c r="E35" s="25"/>
      <c r="F35" s="44"/>
      <c r="H35" s="44"/>
      <c r="I35" s="13"/>
      <c r="J35" s="44"/>
      <c r="K35" s="44"/>
      <c r="L35" s="44"/>
      <c r="M35" s="44"/>
      <c r="N35" s="115"/>
      <c r="O35" s="17"/>
      <c r="P35" s="4"/>
      <c r="Q35" s="11"/>
      <c r="R35" s="3"/>
      <c r="S35" s="11">
        <f t="shared" si="0"/>
        <v>0</v>
      </c>
      <c r="T35" s="11">
        <f t="shared" si="1"/>
        <v>0</v>
      </c>
      <c r="U35" s="11">
        <f t="shared" si="2"/>
        <v>0</v>
      </c>
    </row>
    <row r="36" spans="1:21" ht="15.75">
      <c r="A36" s="1" t="s">
        <v>48</v>
      </c>
      <c r="B36" s="1" t="s">
        <v>60</v>
      </c>
      <c r="C36" s="2"/>
      <c r="D36" s="2" t="s">
        <v>70</v>
      </c>
      <c r="E36" s="25">
        <v>0.085</v>
      </c>
      <c r="F36" s="50">
        <f>4153-G36</f>
        <v>1153</v>
      </c>
      <c r="G36" s="38">
        <v>3000</v>
      </c>
      <c r="H36" s="44">
        <f>SUM(F36:G36)*E36*31/365</f>
        <v>29.98124657534247</v>
      </c>
      <c r="I36" s="44"/>
      <c r="J36" s="44"/>
      <c r="K36" s="44"/>
      <c r="L36" s="44"/>
      <c r="M36" s="44"/>
      <c r="N36" s="115">
        <f>SUM(F36:M36)</f>
        <v>4182.981246575342</v>
      </c>
      <c r="O36" s="9"/>
      <c r="P36" s="18"/>
      <c r="Q36" s="19"/>
      <c r="R36" s="19"/>
      <c r="S36" s="19">
        <f>SUM(S25:S35)</f>
        <v>0</v>
      </c>
      <c r="T36" s="19">
        <f>SUM(T25:T35)</f>
        <v>0</v>
      </c>
      <c r="U36" s="19">
        <f>SUM(U25:U35)</f>
        <v>0</v>
      </c>
    </row>
    <row r="37" spans="1:21" ht="15.75">
      <c r="A37" s="1"/>
      <c r="B37" s="1"/>
      <c r="C37" s="2"/>
      <c r="D37" s="2"/>
      <c r="E37" s="25"/>
      <c r="F37" s="44"/>
      <c r="H37" s="44"/>
      <c r="J37" s="44"/>
      <c r="K37" s="44"/>
      <c r="L37" s="44"/>
      <c r="M37" s="44"/>
      <c r="N37" s="115"/>
      <c r="O37" s="9"/>
      <c r="P37" s="4"/>
      <c r="Q37" s="13"/>
      <c r="R37" s="13"/>
      <c r="S37" s="11"/>
      <c r="T37" s="11"/>
      <c r="U37" s="11"/>
    </row>
    <row r="38" spans="1:21" ht="15.75">
      <c r="A38" s="1"/>
      <c r="B38" s="1"/>
      <c r="C38" s="2"/>
      <c r="D38" s="2"/>
      <c r="E38" s="25"/>
      <c r="F38" s="44"/>
      <c r="H38" s="44"/>
      <c r="J38" s="44"/>
      <c r="K38" s="44"/>
      <c r="L38" s="44"/>
      <c r="M38" s="44"/>
      <c r="N38" s="115"/>
      <c r="O38" s="9"/>
      <c r="P38" s="17"/>
      <c r="Q38" s="20"/>
      <c r="R38" s="20"/>
      <c r="S38" s="20">
        <f>+S19+S36</f>
        <v>0</v>
      </c>
      <c r="T38" s="20">
        <f>+T19+T36</f>
        <v>0</v>
      </c>
      <c r="U38" s="20">
        <f>+U19+U36</f>
        <v>0</v>
      </c>
    </row>
    <row r="39" spans="1:14" ht="15.75">
      <c r="A39" s="1" t="s">
        <v>49</v>
      </c>
      <c r="B39" s="1" t="s">
        <v>59</v>
      </c>
      <c r="C39" s="2"/>
      <c r="D39" s="2" t="s">
        <v>70</v>
      </c>
      <c r="E39" s="25">
        <v>0.09</v>
      </c>
      <c r="F39" s="46">
        <f>10114-G39</f>
        <v>440</v>
      </c>
      <c r="G39" s="38">
        <v>9674</v>
      </c>
      <c r="H39" s="44">
        <f>SUM(F39:G39)*E39*31/365</f>
        <v>77.30975342465754</v>
      </c>
      <c r="I39" s="44"/>
      <c r="J39" s="44"/>
      <c r="K39" s="44"/>
      <c r="L39" s="44"/>
      <c r="M39" s="44"/>
      <c r="N39" s="115">
        <f>SUM(F39:M39)</f>
        <v>10191.309753424657</v>
      </c>
    </row>
    <row r="40" spans="1:14" ht="15.75">
      <c r="A40" s="1"/>
      <c r="B40" s="1"/>
      <c r="C40" s="2"/>
      <c r="D40" s="2"/>
      <c r="E40" s="25"/>
      <c r="F40" s="46"/>
      <c r="H40" s="44"/>
      <c r="J40" s="44"/>
      <c r="K40" s="44"/>
      <c r="L40" s="44"/>
      <c r="M40" s="44"/>
      <c r="N40" s="115"/>
    </row>
    <row r="41" spans="1:14" ht="15.75">
      <c r="A41" s="1"/>
      <c r="B41" s="1"/>
      <c r="C41" s="2"/>
      <c r="D41" s="2"/>
      <c r="E41" s="25"/>
      <c r="F41" s="46"/>
      <c r="H41" s="44"/>
      <c r="J41" s="44"/>
      <c r="K41" s="44"/>
      <c r="L41" s="44"/>
      <c r="M41" s="44"/>
      <c r="N41" s="115"/>
    </row>
    <row r="42" spans="1:14" ht="15.75">
      <c r="A42" s="1" t="s">
        <v>68</v>
      </c>
      <c r="B42" s="1" t="s">
        <v>13</v>
      </c>
      <c r="C42" s="2"/>
      <c r="D42" s="2" t="s">
        <v>89</v>
      </c>
      <c r="E42" s="25">
        <v>0.0822</v>
      </c>
      <c r="F42" s="38">
        <f>16441-G42</f>
        <v>5529</v>
      </c>
      <c r="G42" s="38">
        <v>10912</v>
      </c>
      <c r="H42" s="44">
        <f>SUM(F42:G42)*E42*31/365</f>
        <v>114.78070191780822</v>
      </c>
      <c r="I42" s="44"/>
      <c r="J42" s="44"/>
      <c r="K42" s="44"/>
      <c r="L42" s="44"/>
      <c r="M42" s="44"/>
      <c r="N42" s="115">
        <f>SUM(F42:M42)</f>
        <v>16555.780701917807</v>
      </c>
    </row>
    <row r="43" spans="1:14" ht="15.75">
      <c r="A43" s="1"/>
      <c r="B43" s="1"/>
      <c r="C43" s="2"/>
      <c r="D43" s="2"/>
      <c r="E43" s="25"/>
      <c r="F43" s="37"/>
      <c r="J43" s="44"/>
      <c r="K43" s="44"/>
      <c r="L43" s="44"/>
      <c r="M43" s="44"/>
      <c r="N43" s="115"/>
    </row>
    <row r="44" spans="1:14" ht="15.75">
      <c r="A44" s="1"/>
      <c r="B44" s="1"/>
      <c r="C44" s="2"/>
      <c r="D44" s="2"/>
      <c r="E44" s="25"/>
      <c r="F44" s="37"/>
      <c r="J44" s="44"/>
      <c r="K44" s="44"/>
      <c r="L44" s="44"/>
      <c r="M44" s="44"/>
      <c r="N44" s="115"/>
    </row>
    <row r="45" spans="1:14" ht="15.75">
      <c r="A45" s="1" t="s">
        <v>36</v>
      </c>
      <c r="B45" s="1" t="s">
        <v>13</v>
      </c>
      <c r="C45" s="2"/>
      <c r="D45" s="2" t="s">
        <v>89</v>
      </c>
      <c r="E45" s="25">
        <v>0.0944</v>
      </c>
      <c r="F45" s="42">
        <f>116816-G45</f>
        <v>24125.271869999997</v>
      </c>
      <c r="G45" s="49">
        <f>(25464485.75*3.64)/1000</f>
        <v>92690.72813</v>
      </c>
      <c r="H45" s="44">
        <f>SUM(F45:G45)*E45*31/360</f>
        <v>949.5842844444444</v>
      </c>
      <c r="I45" s="44"/>
      <c r="J45" s="44"/>
      <c r="K45" s="44"/>
      <c r="L45" s="44"/>
      <c r="M45" s="44"/>
      <c r="N45" s="115">
        <f>SUM(F45:M45)</f>
        <v>117765.58428444444</v>
      </c>
    </row>
    <row r="46" spans="1:14" ht="15.75">
      <c r="A46" s="1"/>
      <c r="B46" s="1"/>
      <c r="C46" s="2"/>
      <c r="D46" s="2" t="s">
        <v>97</v>
      </c>
      <c r="E46" s="25">
        <v>0.0944</v>
      </c>
      <c r="F46" s="42"/>
      <c r="G46" s="49"/>
      <c r="H46" s="113"/>
      <c r="I46" s="114"/>
      <c r="J46" s="44"/>
      <c r="K46" s="44"/>
      <c r="L46" s="44"/>
      <c r="M46" s="44"/>
      <c r="N46" s="115">
        <f>SUM(F46:M46)</f>
        <v>0</v>
      </c>
    </row>
    <row r="47" spans="1:14" ht="15.75">
      <c r="A47" s="1"/>
      <c r="B47" s="1"/>
      <c r="C47" s="2"/>
      <c r="D47" s="2"/>
      <c r="E47" s="25"/>
      <c r="F47" s="37"/>
      <c r="G47" s="49"/>
      <c r="J47" s="44"/>
      <c r="K47" s="44"/>
      <c r="L47" s="44"/>
      <c r="M47" s="44"/>
      <c r="N47" s="115"/>
    </row>
    <row r="48" spans="1:14" ht="15.75">
      <c r="A48" s="1"/>
      <c r="B48" s="1"/>
      <c r="C48" s="2"/>
      <c r="D48" s="2"/>
      <c r="E48" s="25"/>
      <c r="F48" s="37"/>
      <c r="G48" s="49"/>
      <c r="J48" s="44"/>
      <c r="K48" s="44"/>
      <c r="L48" s="44"/>
      <c r="M48" s="44"/>
      <c r="N48" s="115"/>
    </row>
    <row r="49" spans="1:14" ht="15.75">
      <c r="A49" s="1" t="s">
        <v>41</v>
      </c>
      <c r="B49" s="1" t="s">
        <v>13</v>
      </c>
      <c r="C49" s="2"/>
      <c r="D49" s="2" t="s">
        <v>85</v>
      </c>
      <c r="E49" s="25">
        <v>0.09</v>
      </c>
      <c r="F49" s="38">
        <v>4934</v>
      </c>
      <c r="H49" s="44">
        <f>SUM(F49:G49)*E49*31/365</f>
        <v>37.71468493150685</v>
      </c>
      <c r="I49" s="44"/>
      <c r="J49" s="44"/>
      <c r="K49" s="44"/>
      <c r="L49" s="44"/>
      <c r="M49" s="44"/>
      <c r="N49" s="115">
        <f>SUM(F49:M49)</f>
        <v>4971.714684931507</v>
      </c>
    </row>
    <row r="50" spans="1:14" ht="15.75">
      <c r="A50" s="1"/>
      <c r="B50" s="1"/>
      <c r="C50" s="2"/>
      <c r="D50" s="2"/>
      <c r="E50" s="25"/>
      <c r="F50" s="46"/>
      <c r="J50" s="44"/>
      <c r="K50" s="44"/>
      <c r="L50" s="44"/>
      <c r="M50" s="44"/>
      <c r="N50" s="115"/>
    </row>
    <row r="51" spans="1:14" ht="15.75">
      <c r="A51" s="1"/>
      <c r="B51" s="1" t="s">
        <v>3</v>
      </c>
      <c r="C51" s="2"/>
      <c r="D51" s="2"/>
      <c r="E51" s="25"/>
      <c r="F51" s="46"/>
      <c r="J51" s="44"/>
      <c r="K51" s="44"/>
      <c r="L51" s="44"/>
      <c r="M51" s="44"/>
      <c r="N51" s="115"/>
    </row>
    <row r="52" spans="1:14" ht="15.75">
      <c r="A52" s="1" t="s">
        <v>43</v>
      </c>
      <c r="B52" s="1" t="s">
        <v>13</v>
      </c>
      <c r="C52" s="2"/>
      <c r="D52" s="2" t="s">
        <v>70</v>
      </c>
      <c r="E52" s="25">
        <v>0.084</v>
      </c>
      <c r="F52" s="42">
        <f>8352-G52</f>
        <v>3352</v>
      </c>
      <c r="G52" s="38">
        <v>5000</v>
      </c>
      <c r="H52" s="44">
        <f>SUM(F52:G52)*E52*31/365</f>
        <v>59.58522739726028</v>
      </c>
      <c r="I52" s="44"/>
      <c r="J52" s="44"/>
      <c r="K52" s="44"/>
      <c r="L52" s="44"/>
      <c r="M52" s="44"/>
      <c r="N52" s="115">
        <f>SUM(F52:M52)</f>
        <v>8411.58522739726</v>
      </c>
    </row>
    <row r="53" spans="1:14" ht="15.75">
      <c r="A53" s="1"/>
      <c r="B53" s="1"/>
      <c r="C53" s="2"/>
      <c r="D53" s="2"/>
      <c r="E53" s="25"/>
      <c r="F53" s="42"/>
      <c r="H53" s="44"/>
      <c r="I53" s="44"/>
      <c r="J53" s="44"/>
      <c r="K53" s="44"/>
      <c r="L53" s="44"/>
      <c r="M53" s="44"/>
      <c r="N53" s="115"/>
    </row>
    <row r="54" spans="1:14" ht="15.75">
      <c r="A54" s="1"/>
      <c r="B54" s="1"/>
      <c r="C54" s="2"/>
      <c r="D54" s="2"/>
      <c r="E54" s="25"/>
      <c r="F54" s="46"/>
      <c r="J54" s="44"/>
      <c r="K54" s="44"/>
      <c r="L54" s="44"/>
      <c r="M54" s="44"/>
      <c r="N54" s="115"/>
    </row>
    <row r="55" spans="1:14" ht="15.75">
      <c r="A55" s="1" t="s">
        <v>90</v>
      </c>
      <c r="B55" s="1" t="s">
        <v>13</v>
      </c>
      <c r="C55" s="2"/>
      <c r="D55" s="2" t="s">
        <v>85</v>
      </c>
      <c r="E55" s="25">
        <v>0.09</v>
      </c>
      <c r="F55" s="42">
        <v>2410</v>
      </c>
      <c r="H55" s="44">
        <f>SUM(F55:G55)*E55*31/365</f>
        <v>18.42164383561644</v>
      </c>
      <c r="I55" s="44"/>
      <c r="J55" s="44"/>
      <c r="K55" s="44"/>
      <c r="L55" s="44"/>
      <c r="M55" s="44"/>
      <c r="N55" s="115">
        <f>SUM(F55:M55)</f>
        <v>2428.4216438356166</v>
      </c>
    </row>
    <row r="56" spans="1:14" ht="15.75">
      <c r="A56" s="1"/>
      <c r="B56" s="1"/>
      <c r="C56" s="2"/>
      <c r="D56" s="2" t="s">
        <v>85</v>
      </c>
      <c r="E56" s="25">
        <v>0.09</v>
      </c>
      <c r="F56" s="38">
        <v>10213</v>
      </c>
      <c r="H56" s="44">
        <v>68</v>
      </c>
      <c r="I56" s="44"/>
      <c r="J56" s="44"/>
      <c r="K56" s="44"/>
      <c r="L56" s="44"/>
      <c r="M56" s="44"/>
      <c r="N56" s="115">
        <f>SUM(F56:M56)</f>
        <v>10281</v>
      </c>
    </row>
    <row r="57" spans="1:14" ht="15.75">
      <c r="A57" s="1"/>
      <c r="B57" s="1"/>
      <c r="C57" s="2"/>
      <c r="D57" s="2"/>
      <c r="E57" s="25"/>
      <c r="F57" s="46"/>
      <c r="J57" s="44"/>
      <c r="K57" s="44"/>
      <c r="L57" s="44"/>
      <c r="M57" s="44"/>
      <c r="N57" s="115"/>
    </row>
    <row r="58" spans="1:14" ht="15.75">
      <c r="A58" s="1" t="s">
        <v>65</v>
      </c>
      <c r="B58" s="1" t="s">
        <v>13</v>
      </c>
      <c r="C58" s="2"/>
      <c r="D58" s="2" t="s">
        <v>85</v>
      </c>
      <c r="E58" s="25">
        <v>0.105</v>
      </c>
      <c r="F58" s="38">
        <v>6514</v>
      </c>
      <c r="H58" s="44">
        <f>SUM(F58:G58)*E58*31/365</f>
        <v>58.09060273972602</v>
      </c>
      <c r="I58" s="44"/>
      <c r="J58" s="44"/>
      <c r="K58" s="44"/>
      <c r="L58" s="44"/>
      <c r="M58" s="44"/>
      <c r="N58" s="115">
        <f>SUM(F58:M58)</f>
        <v>6572.090602739726</v>
      </c>
    </row>
    <row r="59" spans="1:14" ht="15.75">
      <c r="A59" s="1"/>
      <c r="B59" s="1"/>
      <c r="C59" s="2"/>
      <c r="D59" s="2"/>
      <c r="E59" s="25"/>
      <c r="F59" s="46"/>
      <c r="J59" s="44"/>
      <c r="K59" s="44"/>
      <c r="L59" s="44"/>
      <c r="M59" s="44"/>
      <c r="N59" s="115"/>
    </row>
    <row r="60" spans="1:14" ht="15.75">
      <c r="A60" s="1" t="s">
        <v>65</v>
      </c>
      <c r="B60" s="1" t="s">
        <v>13</v>
      </c>
      <c r="C60" s="2"/>
      <c r="D60" s="43" t="s">
        <v>85</v>
      </c>
      <c r="E60" s="25">
        <v>0.105</v>
      </c>
      <c r="F60" s="38">
        <v>13199</v>
      </c>
      <c r="H60" s="44">
        <f>SUM(F60:G60)*E60*31/365</f>
        <v>117.70615068493152</v>
      </c>
      <c r="I60" s="44"/>
      <c r="J60" s="44"/>
      <c r="K60" s="44"/>
      <c r="L60" s="44"/>
      <c r="M60" s="44"/>
      <c r="N60" s="115">
        <f>SUM(F60:M60)</f>
        <v>13316.706150684931</v>
      </c>
    </row>
    <row r="61" spans="1:14" ht="15.75">
      <c r="A61" s="1"/>
      <c r="B61" s="1"/>
      <c r="C61" s="2"/>
      <c r="D61" s="2"/>
      <c r="E61" s="25"/>
      <c r="F61" s="37"/>
      <c r="J61" s="44"/>
      <c r="K61" s="44"/>
      <c r="L61" s="44"/>
      <c r="M61" s="44"/>
      <c r="N61" s="115"/>
    </row>
    <row r="62" spans="1:14" ht="15.75">
      <c r="A62" s="1" t="s">
        <v>65</v>
      </c>
      <c r="B62" s="1" t="s">
        <v>69</v>
      </c>
      <c r="C62" s="2"/>
      <c r="D62" s="2" t="s">
        <v>70</v>
      </c>
      <c r="E62" s="25">
        <v>0.0775</v>
      </c>
      <c r="F62" s="50">
        <f>29174-G62</f>
        <v>5450</v>
      </c>
      <c r="G62" s="38">
        <v>23724</v>
      </c>
      <c r="H62" s="44">
        <f>SUM(F62:G62)*E62*31/365</f>
        <v>192.02886301369864</v>
      </c>
      <c r="I62" s="44"/>
      <c r="J62" s="44"/>
      <c r="K62" s="44"/>
      <c r="L62" s="44"/>
      <c r="M62" s="44"/>
      <c r="N62" s="115">
        <f>SUM(F62:M62)</f>
        <v>29366.0288630137</v>
      </c>
    </row>
    <row r="63" spans="1:5" ht="15.75">
      <c r="A63" s="1"/>
      <c r="B63" s="1"/>
      <c r="C63" s="2"/>
      <c r="D63" s="2"/>
      <c r="E63" s="25"/>
    </row>
    <row r="64" spans="1:14" ht="15.75">
      <c r="A64" s="139" t="s">
        <v>56</v>
      </c>
      <c r="B64" s="139"/>
      <c r="C64" s="2"/>
      <c r="D64" s="2"/>
      <c r="E64" s="25"/>
      <c r="F64" s="51">
        <f>SUM(F6:F62)</f>
        <v>115667.12189</v>
      </c>
      <c r="G64" s="51">
        <f>SUM(G6:G62)</f>
        <v>182068.87811</v>
      </c>
      <c r="H64" s="51">
        <f>SUM(H6:H62)</f>
        <v>2232.128790243531</v>
      </c>
      <c r="I64" s="52">
        <f aca="true" t="shared" si="3" ref="I64:N64">SUM(I6:I63)</f>
        <v>0</v>
      </c>
      <c r="J64" s="52">
        <f t="shared" si="3"/>
        <v>0</v>
      </c>
      <c r="K64" s="52">
        <f t="shared" si="3"/>
        <v>0</v>
      </c>
      <c r="L64" s="52">
        <f t="shared" si="3"/>
        <v>0</v>
      </c>
      <c r="M64" s="52">
        <f t="shared" si="3"/>
        <v>0</v>
      </c>
      <c r="N64" s="53">
        <f t="shared" si="3"/>
        <v>299968.1287902435</v>
      </c>
    </row>
    <row r="65" spans="1:6" ht="12.75">
      <c r="A65" s="2"/>
      <c r="B65" s="2"/>
      <c r="C65" s="2"/>
      <c r="D65" s="2"/>
      <c r="E65" s="25"/>
      <c r="F65" s="37"/>
    </row>
    <row r="66" spans="1:6" ht="12.75">
      <c r="A66" s="2"/>
      <c r="B66" s="2"/>
      <c r="C66" s="2"/>
      <c r="D66" s="2"/>
      <c r="E66" s="25"/>
      <c r="F66" s="37"/>
    </row>
    <row r="67" spans="1:6" ht="12.75">
      <c r="A67" s="2"/>
      <c r="B67" s="2"/>
      <c r="C67" s="2"/>
      <c r="D67" s="2"/>
      <c r="E67" s="25"/>
      <c r="F67" s="37"/>
    </row>
    <row r="68" spans="1:6" ht="12.75">
      <c r="A68" s="2"/>
      <c r="B68" s="2"/>
      <c r="C68" s="2"/>
      <c r="D68" s="2"/>
      <c r="E68" s="25"/>
      <c r="F68" s="37"/>
    </row>
    <row r="69" spans="1:6" ht="12.75">
      <c r="A69" s="2"/>
      <c r="B69" s="2"/>
      <c r="C69" s="2"/>
      <c r="D69" s="2"/>
      <c r="E69" s="25"/>
      <c r="F69" s="37"/>
    </row>
    <row r="70" spans="1:6" ht="12.75">
      <c r="A70" s="2"/>
      <c r="B70" s="2"/>
      <c r="C70" s="2"/>
      <c r="D70" s="2"/>
      <c r="E70" s="25"/>
      <c r="F70" s="37"/>
    </row>
    <row r="71" spans="1:6" ht="12.75">
      <c r="A71" s="2"/>
      <c r="B71" s="2"/>
      <c r="C71" s="2"/>
      <c r="D71" s="2"/>
      <c r="E71" s="25"/>
      <c r="F71" s="37"/>
    </row>
    <row r="72" spans="1:6" ht="12.75">
      <c r="A72" s="2"/>
      <c r="B72" s="2"/>
      <c r="C72" s="2"/>
      <c r="D72" s="2"/>
      <c r="E72" s="25"/>
      <c r="F72" s="37"/>
    </row>
    <row r="73" spans="1:6" ht="12.75">
      <c r="A73" s="2"/>
      <c r="B73" s="2"/>
      <c r="C73" s="2"/>
      <c r="D73" s="2"/>
      <c r="E73" s="25"/>
      <c r="F73" s="37"/>
    </row>
  </sheetData>
  <mergeCells count="1">
    <mergeCell ref="A64:B64"/>
  </mergeCells>
  <printOptions/>
  <pageMargins left="0.7480314960629921" right="0.7480314960629921" top="0.6299212598425197" bottom="0.4724409448818898" header="0.5118110236220472" footer="0.5118110236220472"/>
  <pageSetup horizontalDpi="600" verticalDpi="600" orientation="landscape" paperSize="9" scale="72"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Antah Holdings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Yvonne L</dc:creator>
  <cp:keywords/>
  <dc:description/>
  <cp:lastModifiedBy>Reiza</cp:lastModifiedBy>
  <cp:lastPrinted>2006-08-08T09:02:00Z</cp:lastPrinted>
  <dcterms:created xsi:type="dcterms:W3CDTF">2005-02-28T03:28:47Z</dcterms:created>
  <dcterms:modified xsi:type="dcterms:W3CDTF">2006-08-09T07:43:53Z</dcterms:modified>
  <cp:category/>
  <cp:version/>
  <cp:contentType/>
  <cp:contentStatus/>
</cp:coreProperties>
</file>