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00" windowHeight="4185" activeTab="0"/>
  </bookViews>
  <sheets>
    <sheet name="Cover" sheetId="1" r:id="rId1"/>
    <sheet name="BS" sheetId="2" r:id="rId2"/>
    <sheet name="IS" sheetId="3" r:id="rId3"/>
    <sheet name="EQUITY" sheetId="4" r:id="rId4"/>
    <sheet name="CFS " sheetId="5" r:id="rId5"/>
  </sheets>
  <definedNames>
    <definedName name="_xlnm.Print_Area" localSheetId="1">'BS'!$A$1:$N$82</definedName>
    <definedName name="_xlnm.Print_Area" localSheetId="4">'CFS '!$A$1:$L$59</definedName>
    <definedName name="_xlnm.Print_Area" localSheetId="2">'IS'!$A$1:$S$70</definedName>
    <definedName name="wrn.All." hidden="1">{#N/A,#N/A,FALSE,"Cover";#N/A,#N/A,FALSE,"IS";#N/A,#N/A,FALSE,"BS";#N/A,#N/A,FALSE,"EQUITY";#N/A,#N/A,FALSE,"CFS "}</definedName>
  </definedNames>
  <calcPr fullCalcOnLoad="1"/>
</workbook>
</file>

<file path=xl/sharedStrings.xml><?xml version="1.0" encoding="utf-8"?>
<sst xmlns="http://schemas.openxmlformats.org/spreadsheetml/2006/main" count="275" uniqueCount="218">
  <si>
    <t>(Incorporated in Malaysia)</t>
  </si>
  <si>
    <t xml:space="preserve">      QUARTERLY REPORT</t>
  </si>
  <si>
    <t xml:space="preserve">  </t>
  </si>
  <si>
    <t>AS AT END OF</t>
  </si>
  <si>
    <t>AS AT PRECEDING</t>
  </si>
  <si>
    <t>CURRENT QUARTER</t>
  </si>
  <si>
    <t>FINANCIAL YEAR END</t>
  </si>
  <si>
    <t>RM'000</t>
  </si>
  <si>
    <t>Reserves</t>
  </si>
  <si>
    <t>Control</t>
  </si>
  <si>
    <t xml:space="preserve"> The figures  have not been audited.</t>
  </si>
  <si>
    <t>CHASE PERDANA BERHAD ( Company No. 25992 V)</t>
  </si>
  <si>
    <t xml:space="preserve">Minority interests </t>
  </si>
  <si>
    <t xml:space="preserve">    Amount due to customers</t>
  </si>
  <si>
    <t xml:space="preserve">    Amount due from customers</t>
  </si>
  <si>
    <t xml:space="preserve">    Amount due from associated companies</t>
  </si>
  <si>
    <t xml:space="preserve">    Fixed deposits with licensed banks</t>
  </si>
  <si>
    <t xml:space="preserve">Investments </t>
  </si>
  <si>
    <t>Capital</t>
  </si>
  <si>
    <t>Share</t>
  </si>
  <si>
    <t>Exchange</t>
  </si>
  <si>
    <t xml:space="preserve">Fluctuation </t>
  </si>
  <si>
    <t>Reserve</t>
  </si>
  <si>
    <t>Accumulated</t>
  </si>
  <si>
    <t>losses</t>
  </si>
  <si>
    <t>Total</t>
  </si>
  <si>
    <t>Net loss not recognised in income statement</t>
  </si>
  <si>
    <t xml:space="preserve">CONDENSED CONSOLIDATED CASH FLOW STATEMENT </t>
  </si>
  <si>
    <t>Adjustment for non-cash flow: -</t>
  </si>
  <si>
    <t>Operating profit before changes in working capital</t>
  </si>
  <si>
    <t>Changes in working capital</t>
  </si>
  <si>
    <t>Investing Activities</t>
  </si>
  <si>
    <t>Financing Activities</t>
  </si>
  <si>
    <t>Net Change in Cash &amp; Cash Equivalents</t>
  </si>
  <si>
    <t>Net loss for the period</t>
  </si>
  <si>
    <t>Currency translation arising during the period</t>
  </si>
  <si>
    <t xml:space="preserve">    Developed properties for sale</t>
  </si>
  <si>
    <t>NOTE</t>
  </si>
  <si>
    <t>A</t>
  </si>
  <si>
    <t>A.</t>
  </si>
  <si>
    <t>Bank overdrafts</t>
  </si>
  <si>
    <t>Cash and bank balances</t>
  </si>
  <si>
    <t>Fixed deposits</t>
  </si>
  <si>
    <t xml:space="preserve">  Non-cash items</t>
  </si>
  <si>
    <t xml:space="preserve">  Non-operating items (which are investing/financing)</t>
  </si>
  <si>
    <t xml:space="preserve">  Net changes in current assets</t>
  </si>
  <si>
    <t xml:space="preserve">  Net changes in current liabilities</t>
  </si>
  <si>
    <t xml:space="preserve">  Equity investment</t>
  </si>
  <si>
    <t xml:space="preserve">  Other investment</t>
  </si>
  <si>
    <t xml:space="preserve">  Bank borrowings</t>
  </si>
  <si>
    <t xml:space="preserve">  Debts securities issued</t>
  </si>
  <si>
    <t>CONDENSED CONSOLIDATED BALANCE SHEETS</t>
  </si>
  <si>
    <t>Development in progress</t>
  </si>
  <si>
    <t>Property, plant and equipment</t>
  </si>
  <si>
    <t xml:space="preserve">    Land and development expenditure </t>
  </si>
  <si>
    <t xml:space="preserve">    Trade receivables</t>
  </si>
  <si>
    <t xml:space="preserve">    Other receivables, deposit &amp; prepayments</t>
  </si>
  <si>
    <t xml:space="preserve">    Tax recoverable</t>
  </si>
  <si>
    <t xml:space="preserve">     Total current assets</t>
  </si>
  <si>
    <t xml:space="preserve">    Trade payables</t>
  </si>
  <si>
    <t xml:space="preserve">    Other payables and accruals</t>
  </si>
  <si>
    <t xml:space="preserve">    Short term loans</t>
  </si>
  <si>
    <t xml:space="preserve">    Taxation payable</t>
  </si>
  <si>
    <t xml:space="preserve">     Total current liabilities</t>
  </si>
  <si>
    <t>Share capital</t>
  </si>
  <si>
    <t xml:space="preserve">    Exchange fluctuation reserves</t>
  </si>
  <si>
    <t xml:space="preserve">    Accumulated losses</t>
  </si>
  <si>
    <t>Deferred taxation</t>
  </si>
  <si>
    <t>Operating Activities</t>
  </si>
  <si>
    <t xml:space="preserve">  Tax paid</t>
  </si>
  <si>
    <t>CONDENSED CONSOLIDATED STATEMENT OF CHANGES IN EQUITY</t>
  </si>
  <si>
    <t>QUARTERLY REPORT</t>
  </si>
  <si>
    <t xml:space="preserve">The figures </t>
  </si>
  <si>
    <t>have been audited</t>
  </si>
  <si>
    <t>have not been audited</t>
  </si>
  <si>
    <t>CONDENSED CONSOLIDATED INCOME STATEMENTS</t>
  </si>
  <si>
    <t xml:space="preserve">             INDIVIDUAL QUARTER</t>
  </si>
  <si>
    <t xml:space="preserve">            CUMULATIVE QUARTER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</si>
  <si>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</si>
  <si>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</si>
  <si>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</si>
  <si>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</si>
  <si>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</si>
  <si>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</si>
  <si>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</si>
  <si>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Revenue</t>
  </si>
  <si>
    <t>Cost of sales</t>
  </si>
  <si>
    <t>Other operating income</t>
  </si>
  <si>
    <t>Administration expenses</t>
  </si>
  <si>
    <t>Other operating expenses</t>
  </si>
  <si>
    <t>Finance cost</t>
  </si>
  <si>
    <t>Share of results of associated companies</t>
  </si>
  <si>
    <t>Taxation</t>
  </si>
  <si>
    <t xml:space="preserve">              </t>
  </si>
  <si>
    <t xml:space="preserve">    Revaluation reserves</t>
  </si>
  <si>
    <t>Revaluation</t>
  </si>
  <si>
    <t xml:space="preserve">12 month ended </t>
  </si>
  <si>
    <t>31st December</t>
  </si>
  <si>
    <t xml:space="preserve">  Tax refund</t>
  </si>
  <si>
    <t>2001</t>
  </si>
  <si>
    <t>Land and development expenditure</t>
  </si>
  <si>
    <t>Investment in associate company</t>
  </si>
  <si>
    <t>Balance at 1st January 2003</t>
  </si>
  <si>
    <t>2003</t>
  </si>
  <si>
    <t>Gross profit</t>
  </si>
  <si>
    <t>Profit  from operations</t>
  </si>
  <si>
    <t>Content</t>
  </si>
  <si>
    <t>Page Number</t>
  </si>
  <si>
    <t>Condensed Consolidated Balance Sheets</t>
  </si>
  <si>
    <t>Condensed Consolidated Income Statements</t>
  </si>
  <si>
    <t>Condensed Consolidated Statement of Changes in Equity</t>
  </si>
  <si>
    <t>Condensed Consolidated Cash Flow Statement</t>
  </si>
  <si>
    <t>Notes to the Financial Statements</t>
  </si>
  <si>
    <t>Addition/(reduction) during the year</t>
  </si>
  <si>
    <t xml:space="preserve">The Condensed Consolidated Cash Flow Statement should be read in conjunction with the Annual Financial Report for the year ended </t>
  </si>
  <si>
    <t>Cash &amp; Cash Equivalents at end of period</t>
  </si>
  <si>
    <t>Cash &amp; Cash Equivalents at beginning of period</t>
  </si>
  <si>
    <t>Redeemable convertible preference shares</t>
  </si>
  <si>
    <t>Dividend</t>
  </si>
  <si>
    <t>N/A</t>
  </si>
  <si>
    <t>Earning per share (sen)</t>
  </si>
  <si>
    <t>31st December 2003</t>
  </si>
  <si>
    <t>Balance at 31st December 2003</t>
  </si>
  <si>
    <t>Net cash flows used in financing activities</t>
  </si>
  <si>
    <t>B 9</t>
  </si>
  <si>
    <t>B 5</t>
  </si>
  <si>
    <t>B 13</t>
  </si>
  <si>
    <t xml:space="preserve">    Finance payables</t>
  </si>
  <si>
    <t xml:space="preserve">    Proposed preference dividends</t>
  </si>
  <si>
    <t>Finance payables</t>
  </si>
  <si>
    <t>The Condensed Consolidated Balance Sheets should be read in conjunction with the Annual Financial Report for the year ended 31st December 2003.</t>
  </si>
  <si>
    <t>Intangible assets</t>
  </si>
  <si>
    <t>Fixed deposits with licensed banks</t>
  </si>
  <si>
    <t>Current assets</t>
  </si>
  <si>
    <t xml:space="preserve">    Cash and bank balances</t>
  </si>
  <si>
    <t>Current liabilities</t>
  </si>
  <si>
    <t>Net current assets</t>
  </si>
  <si>
    <t>Capital and reserves</t>
  </si>
  <si>
    <t>RCSLS - equity component</t>
  </si>
  <si>
    <t>RCULS - equity component</t>
  </si>
  <si>
    <t>RCSLS - liability component</t>
  </si>
  <si>
    <t>RCULS - liability component</t>
  </si>
  <si>
    <t>Net tangible assets per share (sen)</t>
  </si>
  <si>
    <t>The Condensed Consolidated Income Statements should be read in conjunction with the Annual Financial Report for the year ended 31st December 2003</t>
  </si>
  <si>
    <t>Loss for the period</t>
  </si>
  <si>
    <t xml:space="preserve">  Basic</t>
  </si>
  <si>
    <t xml:space="preserve">  Diluted </t>
  </si>
  <si>
    <t>The Condensed Consolidated Statement of Changes in Equity should be read in conjunction with the Annual Financial Report for the year ended 31st December 2003</t>
  </si>
  <si>
    <t>Redeemable</t>
  </si>
  <si>
    <t>convertible</t>
  </si>
  <si>
    <t>("RCPS")</t>
  </si>
  <si>
    <t xml:space="preserve">preference </t>
  </si>
  <si>
    <t>shares</t>
  </si>
  <si>
    <t>capital</t>
  </si>
  <si>
    <t>unsecured loan</t>
  </si>
  <si>
    <t>stocks</t>
  </si>
  <si>
    <t>("RCULS")</t>
  </si>
  <si>
    <t>("RCSLS")</t>
  </si>
  <si>
    <t>secured loan</t>
  </si>
  <si>
    <t>premium</t>
  </si>
  <si>
    <t>reserve</t>
  </si>
  <si>
    <t>reserve arising</t>
  </si>
  <si>
    <t>on consolidation</t>
  </si>
  <si>
    <t>Share premium reduction</t>
  </si>
  <si>
    <t>Capital reduction</t>
  </si>
  <si>
    <t>Renounceable right issue</t>
  </si>
  <si>
    <t>Conditional restricted issue</t>
  </si>
  <si>
    <t>Issuance of shares to Islamic Financiers</t>
  </si>
  <si>
    <t>Issued during the year</t>
  </si>
  <si>
    <t>Conversion of RCPS/RCULS (equity component) into</t>
  </si>
  <si>
    <t xml:space="preserve">   ordinary shares</t>
  </si>
  <si>
    <t xml:space="preserve">Conversion of RCULS (liability component) into </t>
  </si>
  <si>
    <t>Redemption</t>
  </si>
  <si>
    <t>RCPS dividend payable</t>
  </si>
  <si>
    <t>Deferred taxation on revaluation surplus</t>
  </si>
  <si>
    <t>Currency translation arising during the year</t>
  </si>
  <si>
    <t xml:space="preserve">Reversal of revaluation reserve upon striking off of </t>
  </si>
  <si>
    <t xml:space="preserve">  subsidiary company</t>
  </si>
  <si>
    <t>Reversal of capital reverse upon disposal of property</t>
  </si>
  <si>
    <t>Reversal of revaluation reserve arising from impairment</t>
  </si>
  <si>
    <t xml:space="preserve">  loss on land and development expenditure</t>
  </si>
  <si>
    <t>Net profit for the year</t>
  </si>
  <si>
    <t xml:space="preserve">  (equity component) into ordinary shares</t>
  </si>
  <si>
    <t>Conversion of RCPS/RCSLS/RCULS</t>
  </si>
  <si>
    <t>2004</t>
  </si>
  <si>
    <t xml:space="preserve"> 31st December 2003</t>
  </si>
  <si>
    <t xml:space="preserve"> CASH AND CASH EQUIVALENTS COMPRISE:  -</t>
  </si>
  <si>
    <t xml:space="preserve">    Capital reserve arising from consolidation</t>
  </si>
  <si>
    <t>Minority interest</t>
  </si>
  <si>
    <t>Cash (used in)/generated from operations</t>
  </si>
  <si>
    <t>Net cash flows (used in)/generated from operating activities</t>
  </si>
  <si>
    <t>Net cash flows generated from/(used in) investing activities</t>
  </si>
  <si>
    <t xml:space="preserve"> QUARTERLY ANNOUNCEMENT</t>
  </si>
  <si>
    <t>Profit/(loss) after finance cost</t>
  </si>
  <si>
    <t>Profit/(loss) before taxation</t>
  </si>
  <si>
    <t>Profit/(loss) after taxation</t>
  </si>
  <si>
    <t>Profit/(loss) for the period</t>
  </si>
  <si>
    <t>Net profit/(loss) before tax</t>
  </si>
  <si>
    <t>5-13</t>
  </si>
  <si>
    <t>BURSA MALAYSIA</t>
  </si>
  <si>
    <t>SECOND QUARTER 2004</t>
  </si>
  <si>
    <t>(from 1 April 2004 to 30 June 2004)</t>
  </si>
  <si>
    <t>Quarterly report on consolidated results for the financial quarter ended 30th June 2004.</t>
  </si>
  <si>
    <t>As at 30th June 2004</t>
  </si>
  <si>
    <t>30th June 2004</t>
  </si>
  <si>
    <t>Quarterly report on consolidated results for the financial quarter ended 30th June 2004</t>
  </si>
  <si>
    <t xml:space="preserve"> For The Financial Period Ended 30th June 2004</t>
  </si>
  <si>
    <t>30.6.2004</t>
  </si>
  <si>
    <t>30.6.2003</t>
  </si>
  <si>
    <t>For the quarter ended 30th June 2004</t>
  </si>
  <si>
    <t>Quarter ended 30th June 2004</t>
  </si>
  <si>
    <t>Quarter ended 30th June 2003</t>
  </si>
  <si>
    <t>Balance at 30th June 2003</t>
  </si>
  <si>
    <t xml:space="preserve">  (liability component) into ordinary shares</t>
  </si>
  <si>
    <t xml:space="preserve">6 months ended </t>
  </si>
  <si>
    <t>30th June</t>
  </si>
  <si>
    <t>Loss on striking off of subsidiary companies</t>
  </si>
  <si>
    <t>Net profit for the period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</si>
</sst>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#,##0.00;\(#,##0.00\)"/>
    <numFmt numFmtId="174" formatCode="#,##0.0%;\(#,##0.0%\)"/>
    <numFmt numFmtId="175" formatCode="0.0%"/>
    <numFmt numFmtId="176" formatCode="#,##0.0_);\(#,##0.0\)"/>
    <numFmt numFmtId="177" formatCode="#,##0.00%;\(#,##0.00%\)"/>
    <numFmt numFmtId="178" formatCode="#,##0.000000_);\(#,##0.000000\)"/>
    <numFmt numFmtId="179" formatCode="#,##0.000_);\(#,##0.000\)"/>
    <numFmt numFmtId="180" formatCode="#,##0.0"/>
    <numFmt numFmtId="181" formatCode="#,##0.0;\(#,##0.0\)"/>
    <numFmt numFmtId="182" formatCode="#,##0.000"/>
    <numFmt numFmtId="183" formatCode="#,##0.000_);[Red]\(#,##0.000\)"/>
    <numFmt numFmtId="184" formatCode="#,##0.0_);[Red]\(#,##0.0\)"/>
    <numFmt numFmtId="185" formatCode="0.00_);[Red]\(0.00\)"/>
    <numFmt numFmtId="186" formatCode="0.00_);\(0.00\)"/>
    <numFmt numFmtId="187" formatCode="0.0_);\(0.0\)"/>
    <numFmt numFmtId="188" formatCode="0_);\(0\)"/>
    <numFmt numFmtId="189" formatCode="#,##0.000;\(#,##0.000\)"/>
    <numFmt numFmtId="190" formatCode="#,##0.0000;\(#,##0.0000\)"/>
    <numFmt numFmtId="191" formatCode="#,##0.00000;\(#,##0.00000\)"/>
    <numFmt numFmtId="192" formatCode="#,##0.000000;\(#,##0.000000\)"/>
    <numFmt numFmtId="193" formatCode="#,##0.0000000;\(#,##0.0000000\)"/>
    <numFmt numFmtId="194" formatCode="#,##0.00000000;\(#,##0.00000000\)"/>
    <numFmt numFmtId="195" formatCode="#,##0.000000000;\(#,##0.000000000\)"/>
    <numFmt numFmtId="196" formatCode="#,##0.0000000000;\(#,##0.0000000000\)"/>
    <numFmt numFmtId="197" formatCode="0.0"/>
    <numFmt numFmtId="198" formatCode="#,##0.0000_);\(#,##0.0000\)"/>
    <numFmt numFmtId="199" formatCode="#,##0.00000_);\(#,##0.000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_);\(#,##0\);\-\ \ "/>
    <numFmt numFmtId="204" formatCode="#,##0_);\(#,##0\);\-"/>
    <numFmt numFmtId="205" formatCode="#,##0;\(#,##0\);\ \ \-"/>
    <numFmt numFmtId="206" formatCode="&quot;$&quot;#,##0.00_);\(&quot;$&quot;#,##0.00\)\,\-"/>
    <numFmt numFmtId="207" formatCode="#,##0.0;[Red]\-#,##0.0"/>
    <numFmt numFmtId="208" formatCode="#,##0.000;[Red]\-#,##0.000"/>
    <numFmt numFmtId="209" formatCode="#,##0.0000;[Red]\-#,##0.0000"/>
    <numFmt numFmtId="210" formatCode="_(* #,##0.0_);_(* \(#,##0.0\);_(* &quot;-&quot;??_);_(@_)"/>
    <numFmt numFmtId="211" formatCode="_(* #,##0_);_(* \(#,##0\);_(* &quot;-&quot;??_);_(@_)"/>
    <numFmt numFmtId="212" formatCode="#,##0;\(#,##0\);\-\ \ "/>
    <numFmt numFmtId="213" formatCode="#,##0.0_);\(#,##0.0\);\-\ \ "/>
    <numFmt numFmtId="214" formatCode="#,##0.00_);\(#,##0.00\);\-\ \ 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37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37" fontId="4" fillId="0" borderId="2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37" fontId="4" fillId="0" borderId="4" xfId="0" applyNumberFormat="1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37" fontId="4" fillId="0" borderId="7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 applyProtection="1">
      <alignment horizontal="left"/>
      <protection/>
    </xf>
    <xf numFmtId="172" fontId="4" fillId="0" borderId="0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left"/>
      <protection/>
    </xf>
    <xf numFmtId="0" fontId="4" fillId="0" borderId="2" xfId="0" applyFont="1" applyBorder="1" applyAlignment="1">
      <alignment/>
    </xf>
    <xf numFmtId="37" fontId="5" fillId="0" borderId="2" xfId="0" applyNumberFormat="1" applyFont="1" applyBorder="1" applyAlignment="1" applyProtection="1">
      <alignment horizontal="left"/>
      <protection/>
    </xf>
    <xf numFmtId="37" fontId="5" fillId="0" borderId="4" xfId="0" applyNumberFormat="1" applyFont="1" applyBorder="1" applyAlignment="1" applyProtection="1">
      <alignment horizontal="left"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37" fontId="4" fillId="0" borderId="13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>
      <alignment/>
    </xf>
    <xf numFmtId="37" fontId="4" fillId="0" borderId="14" xfId="0" applyNumberFormat="1" applyFont="1" applyBorder="1" applyAlignment="1" applyProtection="1">
      <alignment horizontal="center"/>
      <protection/>
    </xf>
    <xf numFmtId="37" fontId="4" fillId="0" borderId="15" xfId="0" applyNumberFormat="1" applyFont="1" applyBorder="1" applyAlignment="1" applyProtection="1">
      <alignment horizontal="center"/>
      <protection/>
    </xf>
    <xf numFmtId="37" fontId="4" fillId="0" borderId="13" xfId="0" applyNumberFormat="1" applyFont="1" applyBorder="1" applyAlignment="1" applyProtection="1">
      <alignment/>
      <protection/>
    </xf>
    <xf numFmtId="172" fontId="6" fillId="0" borderId="0" xfId="0" applyNumberFormat="1" applyFont="1" applyBorder="1" applyAlignment="1" applyProtection="1">
      <alignment/>
      <protection/>
    </xf>
    <xf numFmtId="172" fontId="4" fillId="0" borderId="8" xfId="0" applyNumberFormat="1" applyFont="1" applyBorder="1" applyAlignment="1" applyProtection="1">
      <alignment/>
      <protection/>
    </xf>
    <xf numFmtId="172" fontId="4" fillId="0" borderId="13" xfId="0" applyNumberFormat="1" applyFont="1" applyBorder="1" applyAlignment="1" applyProtection="1">
      <alignment/>
      <protection/>
    </xf>
    <xf numFmtId="38" fontId="4" fillId="0" borderId="0" xfId="15" applyNumberFormat="1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center"/>
    </xf>
    <xf numFmtId="172" fontId="4" fillId="0" borderId="8" xfId="0" applyNumberFormat="1" applyFont="1" applyBorder="1" applyAlignment="1" applyProtection="1">
      <alignment horizontal="right"/>
      <protection/>
    </xf>
    <xf numFmtId="37" fontId="4" fillId="0" borderId="16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center"/>
      <protection/>
    </xf>
    <xf numFmtId="37" fontId="4" fillId="0" borderId="17" xfId="0" applyNumberFormat="1" applyFont="1" applyBorder="1" applyAlignment="1" applyProtection="1">
      <alignment/>
      <protection/>
    </xf>
    <xf numFmtId="172" fontId="4" fillId="0" borderId="17" xfId="0" applyNumberFormat="1" applyFont="1" applyBorder="1" applyAlignment="1" applyProtection="1">
      <alignment/>
      <protection/>
    </xf>
    <xf numFmtId="172" fontId="4" fillId="0" borderId="18" xfId="0" applyNumberFormat="1" applyFont="1" applyBorder="1" applyAlignment="1" applyProtection="1">
      <alignment/>
      <protection/>
    </xf>
    <xf numFmtId="172" fontId="4" fillId="0" borderId="19" xfId="0" applyNumberFormat="1" applyFont="1" applyBorder="1" applyAlignment="1" applyProtection="1">
      <alignment/>
      <protection/>
    </xf>
    <xf numFmtId="38" fontId="4" fillId="0" borderId="0" xfId="15" applyNumberFormat="1" applyFont="1" applyBorder="1" applyAlignment="1">
      <alignment/>
    </xf>
    <xf numFmtId="22" fontId="4" fillId="0" borderId="0" xfId="0" applyNumberFormat="1" applyFont="1" applyAlignment="1">
      <alignment horizontal="left"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0" fontId="4" fillId="0" borderId="20" xfId="0" applyFont="1" applyBorder="1" applyAlignment="1">
      <alignment/>
    </xf>
    <xf numFmtId="37" fontId="5" fillId="0" borderId="0" xfId="0" applyNumberFormat="1" applyFont="1" applyFill="1" applyBorder="1" applyAlignment="1" applyProtection="1">
      <alignment horizontal="left"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>
      <alignment/>
    </xf>
    <xf numFmtId="37" fontId="4" fillId="0" borderId="3" xfId="0" applyNumberFormat="1" applyFont="1" applyFill="1" applyBorder="1" applyAlignment="1" applyProtection="1">
      <alignment/>
      <protection/>
    </xf>
    <xf numFmtId="37" fontId="7" fillId="0" borderId="4" xfId="0" applyNumberFormat="1" applyFont="1" applyFill="1" applyBorder="1" applyAlignment="1" applyProtection="1">
      <alignment horizontal="center"/>
      <protection/>
    </xf>
    <xf numFmtId="37" fontId="4" fillId="0" borderId="4" xfId="0" applyNumberFormat="1" applyFont="1" applyFill="1" applyBorder="1" applyAlignment="1" applyProtection="1" quotePrefix="1">
      <alignment horizontal="center"/>
      <protection/>
    </xf>
    <xf numFmtId="37" fontId="4" fillId="0" borderId="4" xfId="0" applyNumberFormat="1" applyFont="1" applyFill="1" applyBorder="1" applyAlignment="1" applyProtection="1">
      <alignment horizontal="center"/>
      <protection/>
    </xf>
    <xf numFmtId="37" fontId="4" fillId="0" borderId="6" xfId="0" applyNumberFormat="1" applyFont="1" applyFill="1" applyBorder="1" applyAlignment="1" applyProtection="1" quotePrefix="1">
      <alignment horizontal="center"/>
      <protection/>
    </xf>
    <xf numFmtId="37" fontId="4" fillId="0" borderId="7" xfId="0" applyNumberFormat="1" applyFont="1" applyFill="1" applyBorder="1" applyAlignment="1" applyProtection="1">
      <alignment/>
      <protection/>
    </xf>
    <xf numFmtId="37" fontId="4" fillId="0" borderId="13" xfId="0" applyNumberFormat="1" applyFont="1" applyFill="1" applyBorder="1" applyAlignment="1" applyProtection="1">
      <alignment horizontal="center"/>
      <protection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17" xfId="0" applyNumberFormat="1" applyFont="1" applyFill="1" applyBorder="1" applyAlignment="1" applyProtection="1">
      <alignment horizontal="left"/>
      <protection/>
    </xf>
    <xf numFmtId="37" fontId="4" fillId="0" borderId="17" xfId="0" applyNumberFormat="1" applyFont="1" applyFill="1" applyBorder="1" applyAlignment="1" applyProtection="1">
      <alignment horizontal="center"/>
      <protection/>
    </xf>
    <xf numFmtId="38" fontId="5" fillId="0" borderId="0" xfId="0" applyNumberFormat="1" applyFont="1" applyBorder="1" applyAlignment="1">
      <alignment horizont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172" fontId="6" fillId="0" borderId="0" xfId="0" applyNumberFormat="1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/>
    </xf>
    <xf numFmtId="22" fontId="4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6" fontId="4" fillId="0" borderId="0" xfId="0" applyNumberFormat="1" applyFont="1" applyAlignment="1" quotePrefix="1">
      <alignment horizontal="center"/>
    </xf>
    <xf numFmtId="205" fontId="4" fillId="0" borderId="0" xfId="15" applyNumberFormat="1" applyFont="1" applyBorder="1" applyAlignment="1" applyProtection="1">
      <alignment/>
      <protection/>
    </xf>
    <xf numFmtId="205" fontId="4" fillId="0" borderId="0" xfId="15" applyNumberFormat="1" applyFont="1" applyAlignment="1">
      <alignment/>
    </xf>
    <xf numFmtId="205" fontId="4" fillId="0" borderId="0" xfId="15" applyNumberFormat="1" applyFont="1" applyAlignment="1" applyProtection="1">
      <alignment/>
      <protection/>
    </xf>
    <xf numFmtId="205" fontId="4" fillId="0" borderId="1" xfId="15" applyNumberFormat="1" applyFont="1" applyBorder="1" applyAlignment="1">
      <alignment/>
    </xf>
    <xf numFmtId="205" fontId="4" fillId="0" borderId="1" xfId="15" applyNumberFormat="1" applyFont="1" applyBorder="1" applyAlignment="1" applyProtection="1">
      <alignment/>
      <protection/>
    </xf>
    <xf numFmtId="205" fontId="4" fillId="0" borderId="2" xfId="15" applyNumberFormat="1" applyFont="1" applyBorder="1" applyAlignment="1" applyProtection="1">
      <alignment/>
      <protection/>
    </xf>
    <xf numFmtId="205" fontId="4" fillId="0" borderId="4" xfId="15" applyNumberFormat="1" applyFont="1" applyBorder="1" applyAlignment="1" applyProtection="1">
      <alignment/>
      <protection/>
    </xf>
    <xf numFmtId="205" fontId="4" fillId="0" borderId="21" xfId="15" applyNumberFormat="1" applyFont="1" applyBorder="1" applyAlignment="1" applyProtection="1">
      <alignment/>
      <protection/>
    </xf>
    <xf numFmtId="205" fontId="5" fillId="0" borderId="0" xfId="15" applyNumberFormat="1" applyFont="1" applyBorder="1" applyAlignment="1" applyProtection="1">
      <alignment horizontal="center"/>
      <protection/>
    </xf>
    <xf numFmtId="205" fontId="5" fillId="0" borderId="22" xfId="15" applyNumberFormat="1" applyFont="1" applyBorder="1" applyAlignment="1" applyProtection="1">
      <alignment/>
      <protection/>
    </xf>
    <xf numFmtId="205" fontId="5" fillId="0" borderId="0" xfId="15" applyNumberFormat="1" applyFont="1" applyBorder="1" applyAlignment="1" applyProtection="1">
      <alignment/>
      <protection/>
    </xf>
    <xf numFmtId="205" fontId="4" fillId="0" borderId="22" xfId="15" applyNumberFormat="1" applyFont="1" applyBorder="1" applyAlignment="1" applyProtection="1">
      <alignment horizontal="center"/>
      <protection/>
    </xf>
    <xf numFmtId="205" fontId="5" fillId="0" borderId="0" xfId="15" applyNumberFormat="1" applyFont="1" applyBorder="1" applyAlignment="1" applyProtection="1" quotePrefix="1">
      <alignment/>
      <protection/>
    </xf>
    <xf numFmtId="205" fontId="4" fillId="0" borderId="0" xfId="15" applyNumberFormat="1" applyFont="1" applyBorder="1" applyAlignment="1" applyProtection="1">
      <alignment horizontal="center"/>
      <protection/>
    </xf>
    <xf numFmtId="205" fontId="5" fillId="0" borderId="10" xfId="15" applyNumberFormat="1" applyFont="1" applyBorder="1" applyAlignment="1" applyProtection="1">
      <alignment horizontal="center"/>
      <protection/>
    </xf>
    <xf numFmtId="205" fontId="4" fillId="0" borderId="23" xfId="15" applyNumberFormat="1" applyFont="1" applyBorder="1" applyAlignment="1" applyProtection="1">
      <alignment horizontal="center"/>
      <protection/>
    </xf>
    <xf numFmtId="205" fontId="4" fillId="0" borderId="10" xfId="15" applyNumberFormat="1" applyFont="1" applyBorder="1" applyAlignment="1" applyProtection="1">
      <alignment horizontal="center"/>
      <protection/>
    </xf>
    <xf numFmtId="205" fontId="4" fillId="0" borderId="24" xfId="15" applyNumberFormat="1" applyFont="1" applyBorder="1" applyAlignment="1" applyProtection="1">
      <alignment/>
      <protection/>
    </xf>
    <xf numFmtId="205" fontId="4" fillId="0" borderId="0" xfId="15" applyNumberFormat="1" applyFont="1" applyBorder="1" applyAlignment="1">
      <alignment/>
    </xf>
    <xf numFmtId="205" fontId="4" fillId="0" borderId="17" xfId="15" applyNumberFormat="1" applyFont="1" applyBorder="1" applyAlignment="1" applyProtection="1">
      <alignment/>
      <protection/>
    </xf>
    <xf numFmtId="205" fontId="4" fillId="0" borderId="25" xfId="15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172" fontId="4" fillId="0" borderId="13" xfId="0" applyNumberFormat="1" applyFont="1" applyFill="1" applyBorder="1" applyAlignment="1" applyProtection="1" quotePrefix="1">
      <alignment horizontal="center"/>
      <protection/>
    </xf>
    <xf numFmtId="172" fontId="7" fillId="0" borderId="0" xfId="0" applyNumberFormat="1" applyFont="1" applyFill="1" applyBorder="1" applyAlignment="1" applyProtection="1">
      <alignment horizontal="center"/>
      <protection/>
    </xf>
    <xf numFmtId="172" fontId="4" fillId="0" borderId="17" xfId="0" applyNumberFormat="1" applyFont="1" applyFill="1" applyBorder="1" applyAlignment="1" applyProtection="1">
      <alignment horizontal="center"/>
      <protection/>
    </xf>
    <xf numFmtId="172" fontId="4" fillId="0" borderId="19" xfId="0" applyNumberFormat="1" applyFont="1" applyFill="1" applyBorder="1" applyAlignment="1" applyProtection="1" quotePrefix="1">
      <alignment horizontal="center"/>
      <protection/>
    </xf>
    <xf numFmtId="172" fontId="4" fillId="0" borderId="0" xfId="0" applyNumberFormat="1" applyFont="1" applyFill="1" applyBorder="1" applyAlignment="1" applyProtection="1" quotePrefix="1">
      <alignment horizontal="center"/>
      <protection/>
    </xf>
    <xf numFmtId="205" fontId="4" fillId="0" borderId="0" xfId="15" applyNumberFormat="1" applyFont="1" applyFill="1" applyAlignment="1" applyProtection="1">
      <alignment horizontal="center"/>
      <protection/>
    </xf>
    <xf numFmtId="205" fontId="4" fillId="0" borderId="1" xfId="15" applyNumberFormat="1" applyFont="1" applyFill="1" applyBorder="1" applyAlignment="1" applyProtection="1">
      <alignment horizontal="center"/>
      <protection/>
    </xf>
    <xf numFmtId="205" fontId="4" fillId="0" borderId="2" xfId="15" applyNumberFormat="1" applyFont="1" applyFill="1" applyBorder="1" applyAlignment="1" applyProtection="1">
      <alignment/>
      <protection/>
    </xf>
    <xf numFmtId="205" fontId="4" fillId="0" borderId="0" xfId="15" applyNumberFormat="1" applyFont="1" applyFill="1" applyBorder="1" applyAlignment="1" applyProtection="1">
      <alignment/>
      <protection/>
    </xf>
    <xf numFmtId="205" fontId="4" fillId="0" borderId="4" xfId="15" applyNumberFormat="1" applyFont="1" applyFill="1" applyBorder="1" applyAlignment="1" applyProtection="1">
      <alignment/>
      <protection/>
    </xf>
    <xf numFmtId="205" fontId="5" fillId="0" borderId="0" xfId="15" applyNumberFormat="1" applyFont="1" applyFill="1" applyBorder="1" applyAlignment="1" applyProtection="1">
      <alignment horizontal="center"/>
      <protection/>
    </xf>
    <xf numFmtId="205" fontId="5" fillId="0" borderId="10" xfId="15" applyNumberFormat="1" applyFont="1" applyFill="1" applyBorder="1" applyAlignment="1" applyProtection="1">
      <alignment horizontal="center"/>
      <protection/>
    </xf>
    <xf numFmtId="205" fontId="4" fillId="0" borderId="26" xfId="15" applyNumberFormat="1" applyFont="1" applyFill="1" applyBorder="1" applyAlignment="1" applyProtection="1">
      <alignment/>
      <protection/>
    </xf>
    <xf numFmtId="205" fontId="4" fillId="0" borderId="0" xfId="15" applyNumberFormat="1" applyFont="1" applyFill="1" applyBorder="1" applyAlignment="1">
      <alignment/>
    </xf>
    <xf numFmtId="205" fontId="4" fillId="0" borderId="17" xfId="15" applyNumberFormat="1" applyFont="1" applyFill="1" applyBorder="1" applyAlignment="1" applyProtection="1">
      <alignment/>
      <protection/>
    </xf>
    <xf numFmtId="205" fontId="4" fillId="0" borderId="0" xfId="15" applyNumberFormat="1" applyFont="1" applyFill="1" applyAlignment="1" applyProtection="1">
      <alignment/>
      <protection/>
    </xf>
    <xf numFmtId="205" fontId="4" fillId="0" borderId="0" xfId="15" applyNumberFormat="1" applyFont="1" applyFill="1" applyAlignment="1">
      <alignment/>
    </xf>
    <xf numFmtId="37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2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38" fontId="4" fillId="0" borderId="0" xfId="15" applyNumberFormat="1" applyFont="1" applyFill="1" applyAlignment="1">
      <alignment/>
    </xf>
    <xf numFmtId="203" fontId="4" fillId="0" borderId="0" xfId="15" applyNumberFormat="1" applyFont="1" applyFill="1" applyAlignment="1">
      <alignment/>
    </xf>
    <xf numFmtId="37" fontId="4" fillId="0" borderId="0" xfId="15" applyNumberFormat="1" applyFont="1" applyFill="1" applyAlignment="1">
      <alignment/>
    </xf>
    <xf numFmtId="203" fontId="9" fillId="0" borderId="0" xfId="15" applyNumberFormat="1" applyFont="1" applyFill="1" applyAlignment="1">
      <alignment/>
    </xf>
    <xf numFmtId="203" fontId="4" fillId="0" borderId="10" xfId="15" applyNumberFormat="1" applyFont="1" applyFill="1" applyBorder="1" applyAlignment="1">
      <alignment/>
    </xf>
    <xf numFmtId="203" fontId="9" fillId="0" borderId="10" xfId="15" applyNumberFormat="1" applyFont="1" applyFill="1" applyBorder="1" applyAlignment="1">
      <alignment/>
    </xf>
    <xf numFmtId="203" fontId="4" fillId="0" borderId="27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212" fontId="0" fillId="0" borderId="0" xfId="0" applyNumberFormat="1" applyFill="1" applyAlignment="1">
      <alignment/>
    </xf>
    <xf numFmtId="212" fontId="4" fillId="0" borderId="0" xfId="0" applyNumberFormat="1" applyFont="1" applyFill="1" applyAlignment="1">
      <alignment/>
    </xf>
    <xf numFmtId="212" fontId="4" fillId="0" borderId="0" xfId="0" applyNumberFormat="1" applyFont="1" applyFill="1" applyBorder="1" applyAlignment="1" applyProtection="1">
      <alignment/>
      <protection/>
    </xf>
    <xf numFmtId="212" fontId="4" fillId="0" borderId="0" xfId="0" applyNumberFormat="1" applyFont="1" applyFill="1" applyBorder="1" applyAlignment="1" applyProtection="1">
      <alignment horizontal="center"/>
      <protection/>
    </xf>
    <xf numFmtId="212" fontId="4" fillId="0" borderId="0" xfId="0" applyNumberFormat="1" applyFont="1" applyFill="1" applyBorder="1" applyAlignment="1">
      <alignment/>
    </xf>
    <xf numFmtId="212" fontId="4" fillId="0" borderId="28" xfId="0" applyNumberFormat="1" applyFont="1" applyFill="1" applyBorder="1" applyAlignment="1">
      <alignment/>
    </xf>
    <xf numFmtId="212" fontId="4" fillId="0" borderId="0" xfId="0" applyNumberFormat="1" applyFont="1" applyFill="1" applyBorder="1" applyAlignment="1" applyProtection="1">
      <alignment horizontal="left"/>
      <protection/>
    </xf>
    <xf numFmtId="212" fontId="4" fillId="0" borderId="28" xfId="0" applyNumberFormat="1" applyFont="1" applyFill="1" applyBorder="1" applyAlignment="1" applyProtection="1">
      <alignment/>
      <protection/>
    </xf>
    <xf numFmtId="212" fontId="4" fillId="0" borderId="1" xfId="0" applyNumberFormat="1" applyFont="1" applyFill="1" applyBorder="1" applyAlignment="1" applyProtection="1">
      <alignment/>
      <protection/>
    </xf>
    <xf numFmtId="212" fontId="4" fillId="0" borderId="1" xfId="0" applyNumberFormat="1" applyFont="1" applyFill="1" applyBorder="1" applyAlignment="1">
      <alignment/>
    </xf>
    <xf numFmtId="212" fontId="4" fillId="0" borderId="1" xfId="0" applyNumberFormat="1" applyFont="1" applyFill="1" applyBorder="1" applyAlignment="1" applyProtection="1">
      <alignment horizontal="center"/>
      <protection/>
    </xf>
    <xf numFmtId="212" fontId="4" fillId="0" borderId="2" xfId="0" applyNumberFormat="1" applyFont="1" applyFill="1" applyBorder="1" applyAlignment="1" applyProtection="1">
      <alignment/>
      <protection/>
    </xf>
    <xf numFmtId="212" fontId="5" fillId="0" borderId="2" xfId="0" applyNumberFormat="1" applyFont="1" applyFill="1" applyBorder="1" applyAlignment="1" applyProtection="1">
      <alignment horizontal="left"/>
      <protection/>
    </xf>
    <xf numFmtId="212" fontId="4" fillId="0" borderId="2" xfId="0" applyNumberFormat="1" applyFont="1" applyFill="1" applyBorder="1" applyAlignment="1">
      <alignment/>
    </xf>
    <xf numFmtId="212" fontId="5" fillId="0" borderId="0" xfId="0" applyNumberFormat="1" applyFont="1" applyFill="1" applyBorder="1" applyAlignment="1" applyProtection="1">
      <alignment/>
      <protection/>
    </xf>
    <xf numFmtId="212" fontId="5" fillId="0" borderId="11" xfId="0" applyNumberFormat="1" applyFont="1" applyFill="1" applyBorder="1" applyAlignment="1" applyProtection="1">
      <alignment/>
      <protection/>
    </xf>
    <xf numFmtId="212" fontId="4" fillId="0" borderId="26" xfId="0" applyNumberFormat="1" applyFont="1" applyFill="1" applyBorder="1" applyAlignment="1">
      <alignment/>
    </xf>
    <xf numFmtId="212" fontId="5" fillId="0" borderId="26" xfId="0" applyNumberFormat="1" applyFont="1" applyFill="1" applyBorder="1" applyAlignment="1" applyProtection="1">
      <alignment/>
      <protection/>
    </xf>
    <xf numFmtId="212" fontId="5" fillId="0" borderId="24" xfId="0" applyNumberFormat="1" applyFont="1" applyFill="1" applyBorder="1" applyAlignment="1" applyProtection="1">
      <alignment/>
      <protection/>
    </xf>
    <xf numFmtId="212" fontId="5" fillId="0" borderId="11" xfId="0" applyNumberFormat="1" applyFont="1" applyFill="1" applyBorder="1" applyAlignment="1" applyProtection="1">
      <alignment/>
      <protection/>
    </xf>
    <xf numFmtId="212" fontId="5" fillId="0" borderId="0" xfId="0" applyNumberFormat="1" applyFont="1" applyFill="1" applyBorder="1" applyAlignment="1" applyProtection="1">
      <alignment horizontal="center"/>
      <protection/>
    </xf>
    <xf numFmtId="212" fontId="5" fillId="0" borderId="22" xfId="0" applyNumberFormat="1" applyFont="1" applyFill="1" applyBorder="1" applyAlignment="1" applyProtection="1">
      <alignment horizontal="center"/>
      <protection/>
    </xf>
    <xf numFmtId="212" fontId="4" fillId="0" borderId="14" xfId="0" applyNumberFormat="1" applyFont="1" applyFill="1" applyBorder="1" applyAlignment="1" applyProtection="1">
      <alignment/>
      <protection/>
    </xf>
    <xf numFmtId="212" fontId="5" fillId="0" borderId="10" xfId="0" applyNumberFormat="1" applyFont="1" applyFill="1" applyBorder="1" applyAlignment="1" applyProtection="1">
      <alignment/>
      <protection/>
    </xf>
    <xf numFmtId="212" fontId="5" fillId="0" borderId="10" xfId="0" applyNumberFormat="1" applyFont="1" applyFill="1" applyBorder="1" applyAlignment="1" applyProtection="1">
      <alignment horizontal="left"/>
      <protection/>
    </xf>
    <xf numFmtId="212" fontId="4" fillId="0" borderId="10" xfId="0" applyNumberFormat="1" applyFont="1" applyFill="1" applyBorder="1" applyAlignment="1" applyProtection="1">
      <alignment/>
      <protection/>
    </xf>
    <xf numFmtId="212" fontId="4" fillId="0" borderId="23" xfId="0" applyNumberFormat="1" applyFont="1" applyFill="1" applyBorder="1" applyAlignment="1" applyProtection="1">
      <alignment/>
      <protection/>
    </xf>
    <xf numFmtId="212" fontId="5" fillId="0" borderId="14" xfId="0" applyNumberFormat="1" applyFont="1" applyFill="1" applyBorder="1" applyAlignment="1" applyProtection="1">
      <alignment/>
      <protection/>
    </xf>
    <xf numFmtId="212" fontId="4" fillId="0" borderId="11" xfId="0" applyNumberFormat="1" applyFont="1" applyFill="1" applyBorder="1" applyAlignment="1" applyProtection="1">
      <alignment/>
      <protection/>
    </xf>
    <xf numFmtId="212" fontId="4" fillId="0" borderId="26" xfId="0" applyNumberFormat="1" applyFont="1" applyFill="1" applyBorder="1" applyAlignment="1" applyProtection="1">
      <alignment/>
      <protection/>
    </xf>
    <xf numFmtId="212" fontId="4" fillId="0" borderId="24" xfId="0" applyNumberFormat="1" applyFont="1" applyFill="1" applyBorder="1" applyAlignment="1" applyProtection="1">
      <alignment/>
      <protection/>
    </xf>
    <xf numFmtId="212" fontId="4" fillId="0" borderId="11" xfId="0" applyNumberFormat="1" applyFont="1" applyFill="1" applyBorder="1" applyAlignment="1" applyProtection="1">
      <alignment/>
      <protection/>
    </xf>
    <xf numFmtId="212" fontId="5" fillId="0" borderId="26" xfId="0" applyNumberFormat="1" applyFont="1" applyFill="1" applyBorder="1" applyAlignment="1" applyProtection="1">
      <alignment horizontal="center"/>
      <protection/>
    </xf>
    <xf numFmtId="212" fontId="5" fillId="0" borderId="24" xfId="0" applyNumberFormat="1" applyFont="1" applyFill="1" applyBorder="1" applyAlignment="1" applyProtection="1">
      <alignment horizontal="center"/>
      <protection/>
    </xf>
    <xf numFmtId="212" fontId="4" fillId="0" borderId="8" xfId="0" applyNumberFormat="1" applyFont="1" applyFill="1" applyBorder="1" applyAlignment="1" applyProtection="1">
      <alignment/>
      <protection/>
    </xf>
    <xf numFmtId="212" fontId="4" fillId="0" borderId="22" xfId="0" applyNumberFormat="1" applyFont="1" applyFill="1" applyBorder="1" applyAlignment="1" applyProtection="1">
      <alignment/>
      <protection/>
    </xf>
    <xf numFmtId="212" fontId="4" fillId="0" borderId="8" xfId="0" applyNumberFormat="1" applyFont="1" applyFill="1" applyBorder="1" applyAlignment="1" applyProtection="1">
      <alignment/>
      <protection/>
    </xf>
    <xf numFmtId="212" fontId="4" fillId="0" borderId="22" xfId="0" applyNumberFormat="1" applyFont="1" applyFill="1" applyBorder="1" applyAlignment="1" applyProtection="1">
      <alignment horizontal="center"/>
      <protection/>
    </xf>
    <xf numFmtId="212" fontId="4" fillId="0" borderId="10" xfId="0" applyNumberFormat="1" applyFont="1" applyFill="1" applyBorder="1" applyAlignment="1" applyProtection="1">
      <alignment/>
      <protection/>
    </xf>
    <xf numFmtId="212" fontId="4" fillId="0" borderId="23" xfId="0" applyNumberFormat="1" applyFont="1" applyFill="1" applyBorder="1" applyAlignment="1" applyProtection="1">
      <alignment/>
      <protection/>
    </xf>
    <xf numFmtId="212" fontId="4" fillId="0" borderId="14" xfId="0" applyNumberFormat="1" applyFont="1" applyFill="1" applyBorder="1" applyAlignment="1" applyProtection="1">
      <alignment/>
      <protection/>
    </xf>
    <xf numFmtId="212" fontId="5" fillId="0" borderId="10" xfId="0" applyNumberFormat="1" applyFont="1" applyFill="1" applyBorder="1" applyAlignment="1" applyProtection="1">
      <alignment horizontal="center"/>
      <protection/>
    </xf>
    <xf numFmtId="212" fontId="5" fillId="0" borderId="23" xfId="0" applyNumberFormat="1" applyFont="1" applyFill="1" applyBorder="1" applyAlignment="1" applyProtection="1">
      <alignment horizontal="center"/>
      <protection/>
    </xf>
    <xf numFmtId="212" fontId="4" fillId="0" borderId="10" xfId="0" applyNumberFormat="1" applyFont="1" applyFill="1" applyBorder="1" applyAlignment="1" applyProtection="1">
      <alignment horizontal="center"/>
      <protection/>
    </xf>
    <xf numFmtId="212" fontId="4" fillId="0" borderId="26" xfId="0" applyNumberFormat="1" applyFont="1" applyFill="1" applyBorder="1" applyAlignment="1" applyProtection="1">
      <alignment horizontal="left"/>
      <protection/>
    </xf>
    <xf numFmtId="212" fontId="8" fillId="0" borderId="0" xfId="0" applyNumberFormat="1" applyFont="1" applyFill="1" applyBorder="1" applyAlignment="1" applyProtection="1">
      <alignment horizontal="right"/>
      <protection/>
    </xf>
    <xf numFmtId="212" fontId="8" fillId="0" borderId="22" xfId="0" applyNumberFormat="1" applyFont="1" applyFill="1" applyBorder="1" applyAlignment="1" applyProtection="1">
      <alignment horizontal="right"/>
      <protection/>
    </xf>
    <xf numFmtId="212" fontId="8" fillId="0" borderId="0" xfId="0" applyNumberFormat="1" applyFont="1" applyFill="1" applyBorder="1" applyAlignment="1" applyProtection="1">
      <alignment/>
      <protection/>
    </xf>
    <xf numFmtId="212" fontId="8" fillId="0" borderId="22" xfId="0" applyNumberFormat="1" applyFont="1" applyFill="1" applyBorder="1" applyAlignment="1" applyProtection="1">
      <alignment/>
      <protection/>
    </xf>
    <xf numFmtId="212" fontId="4" fillId="0" borderId="0" xfId="0" applyNumberFormat="1" applyFont="1" applyFill="1" applyBorder="1" applyAlignment="1" applyProtection="1" quotePrefix="1">
      <alignment horizontal="left"/>
      <protection/>
    </xf>
    <xf numFmtId="212" fontId="5" fillId="0" borderId="22" xfId="0" applyNumberFormat="1" applyFont="1" applyFill="1" applyBorder="1" applyAlignment="1" applyProtection="1">
      <alignment/>
      <protection/>
    </xf>
    <xf numFmtId="212" fontId="6" fillId="0" borderId="0" xfId="0" applyNumberFormat="1" applyFont="1" applyFill="1" applyBorder="1" applyAlignment="1" applyProtection="1">
      <alignment/>
      <protection/>
    </xf>
    <xf numFmtId="212" fontId="5" fillId="0" borderId="22" xfId="0" applyNumberFormat="1" applyFont="1" applyFill="1" applyBorder="1" applyAlignment="1" applyProtection="1">
      <alignment horizontal="center" shrinkToFit="1"/>
      <protection/>
    </xf>
    <xf numFmtId="203" fontId="4" fillId="0" borderId="0" xfId="0" applyNumberFormat="1" applyFont="1" applyFill="1" applyBorder="1" applyAlignment="1" applyProtection="1">
      <alignment/>
      <protection/>
    </xf>
    <xf numFmtId="203" fontId="9" fillId="0" borderId="22" xfId="0" applyNumberFormat="1" applyFont="1" applyFill="1" applyBorder="1" applyAlignment="1" applyProtection="1">
      <alignment/>
      <protection/>
    </xf>
    <xf numFmtId="203" fontId="9" fillId="0" borderId="0" xfId="0" applyNumberFormat="1" applyFont="1" applyFill="1" applyBorder="1" applyAlignment="1" applyProtection="1">
      <alignment/>
      <protection/>
    </xf>
    <xf numFmtId="203" fontId="4" fillId="0" borderId="0" xfId="0" applyNumberFormat="1" applyFont="1" applyFill="1" applyBorder="1" applyAlignment="1" applyProtection="1">
      <alignment/>
      <protection/>
    </xf>
    <xf numFmtId="203" fontId="9" fillId="0" borderId="22" xfId="0" applyNumberFormat="1" applyFont="1" applyFill="1" applyBorder="1" applyAlignment="1" applyProtection="1">
      <alignment/>
      <protection/>
    </xf>
    <xf numFmtId="203" fontId="4" fillId="0" borderId="0" xfId="0" applyNumberFormat="1" applyFont="1" applyFill="1" applyBorder="1" applyAlignment="1" applyProtection="1">
      <alignment horizontal="right"/>
      <protection/>
    </xf>
    <xf numFmtId="203" fontId="4" fillId="0" borderId="10" xfId="0" applyNumberFormat="1" applyFont="1" applyFill="1" applyBorder="1" applyAlignment="1">
      <alignment/>
    </xf>
    <xf numFmtId="203" fontId="10" fillId="0" borderId="22" xfId="0" applyNumberFormat="1" applyFont="1" applyFill="1" applyBorder="1" applyAlignment="1">
      <alignment/>
    </xf>
    <xf numFmtId="203" fontId="4" fillId="0" borderId="10" xfId="0" applyNumberFormat="1" applyFont="1" applyFill="1" applyBorder="1" applyAlignment="1" applyProtection="1">
      <alignment/>
      <protection/>
    </xf>
    <xf numFmtId="203" fontId="4" fillId="0" borderId="10" xfId="0" applyNumberFormat="1" applyFont="1" applyFill="1" applyBorder="1" applyAlignment="1" applyProtection="1">
      <alignment/>
      <protection/>
    </xf>
    <xf numFmtId="203" fontId="10" fillId="0" borderId="22" xfId="0" applyNumberFormat="1" applyFont="1" applyFill="1" applyBorder="1" applyAlignment="1" applyProtection="1">
      <alignment/>
      <protection/>
    </xf>
    <xf numFmtId="203" fontId="4" fillId="0" borderId="10" xfId="0" applyNumberFormat="1" applyFont="1" applyFill="1" applyBorder="1" applyAlignment="1" applyProtection="1">
      <alignment horizontal="right"/>
      <protection/>
    </xf>
    <xf numFmtId="203" fontId="9" fillId="0" borderId="0" xfId="0" applyNumberFormat="1" applyFont="1" applyFill="1" applyBorder="1" applyAlignment="1" applyProtection="1">
      <alignment/>
      <protection/>
    </xf>
    <xf numFmtId="203" fontId="9" fillId="0" borderId="0" xfId="0" applyNumberFormat="1" applyFont="1" applyFill="1" applyBorder="1" applyAlignment="1" applyProtection="1">
      <alignment horizontal="right"/>
      <protection/>
    </xf>
    <xf numFmtId="203" fontId="4" fillId="0" borderId="22" xfId="0" applyNumberFormat="1" applyFont="1" applyFill="1" applyBorder="1" applyAlignment="1" applyProtection="1">
      <alignment/>
      <protection/>
    </xf>
    <xf numFmtId="203" fontId="4" fillId="0" borderId="22" xfId="0" applyNumberFormat="1" applyFont="1" applyFill="1" applyBorder="1" applyAlignment="1" applyProtection="1">
      <alignment/>
      <protection/>
    </xf>
    <xf numFmtId="203" fontId="9" fillId="0" borderId="22" xfId="0" applyNumberFormat="1" applyFont="1" applyFill="1" applyBorder="1" applyAlignment="1" applyProtection="1">
      <alignment horizontal="right"/>
      <protection/>
    </xf>
    <xf numFmtId="203" fontId="4" fillId="0" borderId="10" xfId="15" applyNumberFormat="1" applyFont="1" applyFill="1" applyBorder="1" applyAlignment="1" applyProtection="1">
      <alignment horizontal="right"/>
      <protection/>
    </xf>
    <xf numFmtId="203" fontId="9" fillId="0" borderId="22" xfId="0" applyNumberFormat="1" applyFont="1" applyFill="1" applyBorder="1" applyAlignment="1" applyProtection="1">
      <alignment horizontal="center"/>
      <protection/>
    </xf>
    <xf numFmtId="203" fontId="5" fillId="0" borderId="0" xfId="0" applyNumberFormat="1" applyFont="1" applyFill="1" applyBorder="1" applyAlignment="1" applyProtection="1">
      <alignment/>
      <protection/>
    </xf>
    <xf numFmtId="203" fontId="11" fillId="0" borderId="22" xfId="0" applyNumberFormat="1" applyFont="1" applyFill="1" applyBorder="1" applyAlignment="1" applyProtection="1">
      <alignment/>
      <protection/>
    </xf>
    <xf numFmtId="203" fontId="5" fillId="0" borderId="0" xfId="0" applyNumberFormat="1" applyFont="1" applyFill="1" applyBorder="1" applyAlignment="1" applyProtection="1">
      <alignment/>
      <protection/>
    </xf>
    <xf numFmtId="203" fontId="11" fillId="0" borderId="22" xfId="0" applyNumberFormat="1" applyFont="1" applyFill="1" applyBorder="1" applyAlignment="1" applyProtection="1">
      <alignment/>
      <protection/>
    </xf>
    <xf numFmtId="203" fontId="5" fillId="0" borderId="0" xfId="0" applyNumberFormat="1" applyFont="1" applyFill="1" applyBorder="1" applyAlignment="1" applyProtection="1">
      <alignment horizontal="right"/>
      <protection/>
    </xf>
    <xf numFmtId="203" fontId="4" fillId="0" borderId="0" xfId="0" applyNumberFormat="1" applyFont="1" applyFill="1" applyBorder="1" applyAlignment="1">
      <alignment/>
    </xf>
    <xf numFmtId="203" fontId="9" fillId="0" borderId="22" xfId="0" applyNumberFormat="1" applyFont="1" applyFill="1" applyBorder="1" applyAlignment="1">
      <alignment/>
    </xf>
    <xf numFmtId="203" fontId="11" fillId="0" borderId="0" xfId="0" applyNumberFormat="1" applyFont="1" applyFill="1" applyBorder="1" applyAlignment="1" applyProtection="1">
      <alignment/>
      <protection/>
    </xf>
    <xf numFmtId="203" fontId="4" fillId="0" borderId="17" xfId="0" applyNumberFormat="1" applyFont="1" applyFill="1" applyBorder="1" applyAlignment="1" applyProtection="1">
      <alignment/>
      <protection/>
    </xf>
    <xf numFmtId="203" fontId="11" fillId="0" borderId="0" xfId="0" applyNumberFormat="1" applyFont="1" applyFill="1" applyBorder="1" applyAlignment="1" applyProtection="1">
      <alignment horizontal="left"/>
      <protection/>
    </xf>
    <xf numFmtId="203" fontId="4" fillId="0" borderId="17" xfId="0" applyNumberFormat="1" applyFont="1" applyFill="1" applyBorder="1" applyAlignment="1" applyProtection="1">
      <alignment/>
      <protection/>
    </xf>
    <xf numFmtId="203" fontId="4" fillId="0" borderId="10" xfId="15" applyNumberFormat="1" applyFont="1" applyFill="1" applyBorder="1" applyAlignment="1" applyProtection="1">
      <alignment/>
      <protection/>
    </xf>
    <xf numFmtId="203" fontId="4" fillId="0" borderId="17" xfId="15" applyNumberFormat="1" applyFont="1" applyFill="1" applyBorder="1" applyAlignment="1" applyProtection="1">
      <alignment/>
      <protection/>
    </xf>
    <xf numFmtId="203" fontId="4" fillId="0" borderId="0" xfId="15" applyNumberFormat="1" applyFont="1" applyFill="1" applyBorder="1" applyAlignment="1" applyProtection="1">
      <alignment/>
      <protection/>
    </xf>
    <xf numFmtId="203" fontId="11" fillId="0" borderId="22" xfId="0" applyNumberFormat="1" applyFont="1" applyFill="1" applyBorder="1" applyAlignment="1" applyProtection="1">
      <alignment horizontal="center"/>
      <protection/>
    </xf>
    <xf numFmtId="203" fontId="11" fillId="0" borderId="0" xfId="0" applyNumberFormat="1" applyFont="1" applyFill="1" applyBorder="1" applyAlignment="1" applyProtection="1">
      <alignment horizontal="center" shrinkToFit="1"/>
      <protection/>
    </xf>
    <xf numFmtId="203" fontId="11" fillId="0" borderId="22" xfId="0" applyNumberFormat="1" applyFont="1" applyFill="1" applyBorder="1" applyAlignment="1" applyProtection="1">
      <alignment horizontal="center" shrinkToFit="1"/>
      <protection/>
    </xf>
    <xf numFmtId="203" fontId="4" fillId="0" borderId="0" xfId="15" applyNumberFormat="1" applyFont="1" applyFill="1" applyBorder="1" applyAlignment="1" applyProtection="1">
      <alignment horizontal="right" shrinkToFit="1"/>
      <protection/>
    </xf>
    <xf numFmtId="203" fontId="0" fillId="0" borderId="0" xfId="15" applyNumberFormat="1" applyFont="1" applyFill="1" applyBorder="1" applyAlignment="1">
      <alignment horizontal="right" shrinkToFit="1"/>
    </xf>
    <xf numFmtId="203" fontId="4" fillId="0" borderId="0" xfId="15" applyNumberFormat="1" applyFont="1" applyFill="1" applyBorder="1" applyAlignment="1">
      <alignment horizontal="right" shrinkToFit="1"/>
    </xf>
    <xf numFmtId="203" fontId="9" fillId="0" borderId="0" xfId="15" applyNumberFormat="1" applyFont="1" applyFill="1" applyBorder="1" applyAlignment="1" applyProtection="1">
      <alignment horizontal="right" shrinkToFit="1"/>
      <protection/>
    </xf>
    <xf numFmtId="203" fontId="4" fillId="0" borderId="23" xfId="0" applyNumberFormat="1" applyFont="1" applyFill="1" applyBorder="1" applyAlignment="1" applyProtection="1">
      <alignment/>
      <protection/>
    </xf>
    <xf numFmtId="203" fontId="4" fillId="0" borderId="23" xfId="0" applyNumberFormat="1" applyFont="1" applyFill="1" applyBorder="1" applyAlignment="1" applyProtection="1">
      <alignment/>
      <protection/>
    </xf>
    <xf numFmtId="203" fontId="4" fillId="0" borderId="0" xfId="0" applyNumberFormat="1" applyFont="1" applyFill="1" applyAlignment="1">
      <alignment/>
    </xf>
    <xf numFmtId="203" fontId="9" fillId="0" borderId="0" xfId="0" applyNumberFormat="1" applyFont="1" applyFill="1" applyAlignment="1">
      <alignment/>
    </xf>
    <xf numFmtId="203" fontId="9" fillId="0" borderId="26" xfId="15" applyNumberFormat="1" applyFont="1" applyFill="1" applyBorder="1" applyAlignment="1">
      <alignment/>
    </xf>
    <xf numFmtId="203" fontId="4" fillId="0" borderId="26" xfId="15" applyNumberFormat="1" applyFont="1" applyFill="1" applyBorder="1" applyAlignment="1">
      <alignment/>
    </xf>
    <xf numFmtId="203" fontId="4" fillId="0" borderId="0" xfId="15" applyNumberFormat="1" applyFont="1" applyFill="1" applyBorder="1" applyAlignment="1">
      <alignment/>
    </xf>
    <xf numFmtId="203" fontId="9" fillId="0" borderId="0" xfId="15" applyNumberFormat="1" applyFont="1" applyFill="1" applyBorder="1" applyAlignment="1">
      <alignment/>
    </xf>
    <xf numFmtId="203" fontId="9" fillId="0" borderId="27" xfId="15" applyNumberFormat="1" applyFont="1" applyFill="1" applyBorder="1" applyAlignment="1">
      <alignment/>
    </xf>
    <xf numFmtId="203" fontId="6" fillId="0" borderId="0" xfId="0" applyNumberFormat="1" applyFont="1" applyFill="1" applyAlignment="1">
      <alignment/>
    </xf>
    <xf numFmtId="203" fontId="4" fillId="0" borderId="11" xfId="0" applyNumberFormat="1" applyFont="1" applyFill="1" applyBorder="1" applyAlignment="1">
      <alignment/>
    </xf>
    <xf numFmtId="203" fontId="4" fillId="0" borderId="24" xfId="15" applyNumberFormat="1" applyFont="1" applyFill="1" applyBorder="1" applyAlignment="1">
      <alignment/>
    </xf>
    <xf numFmtId="203" fontId="4" fillId="0" borderId="8" xfId="0" applyNumberFormat="1" applyFont="1" applyFill="1" applyBorder="1" applyAlignment="1">
      <alignment/>
    </xf>
    <xf numFmtId="203" fontId="4" fillId="0" borderId="22" xfId="15" applyNumberFormat="1" applyFont="1" applyFill="1" applyBorder="1" applyAlignment="1">
      <alignment/>
    </xf>
    <xf numFmtId="203" fontId="4" fillId="0" borderId="14" xfId="0" applyNumberFormat="1" applyFont="1" applyFill="1" applyBorder="1" applyAlignment="1">
      <alignment/>
    </xf>
    <xf numFmtId="203" fontId="4" fillId="0" borderId="23" xfId="15" applyNumberFormat="1" applyFont="1" applyFill="1" applyBorder="1" applyAlignment="1">
      <alignment/>
    </xf>
    <xf numFmtId="203" fontId="4" fillId="0" borderId="0" xfId="0" applyNumberFormat="1" applyFont="1" applyFill="1" applyBorder="1" applyAlignment="1" applyProtection="1" quotePrefix="1">
      <alignment horizontal="righ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9" fillId="0" borderId="0" xfId="0" applyNumberFormat="1" applyFont="1" applyFill="1" applyBorder="1" applyAlignment="1" applyProtection="1" quotePrefix="1">
      <alignment horizontal="right"/>
      <protection/>
    </xf>
    <xf numFmtId="203" fontId="4" fillId="0" borderId="10" xfId="0" applyNumberFormat="1" applyFont="1" applyFill="1" applyBorder="1" applyAlignment="1" applyProtection="1" quotePrefix="1">
      <alignment horizontal="right"/>
      <protection/>
    </xf>
    <xf numFmtId="203" fontId="9" fillId="0" borderId="10" xfId="0" applyNumberFormat="1" applyFont="1" applyFill="1" applyBorder="1" applyAlignment="1" applyProtection="1" quotePrefix="1">
      <alignment horizontal="right"/>
      <protection/>
    </xf>
    <xf numFmtId="203" fontId="4" fillId="0" borderId="26" xfId="0" applyNumberFormat="1" applyFont="1" applyFill="1" applyBorder="1" applyAlignment="1" applyProtection="1" quotePrefix="1">
      <alignment horizontal="right"/>
      <protection/>
    </xf>
    <xf numFmtId="203" fontId="4" fillId="0" borderId="29" xfId="0" applyNumberFormat="1" applyFont="1" applyFill="1" applyBorder="1" applyAlignment="1" applyProtection="1" quotePrefix="1">
      <alignment horizontal="right"/>
      <protection/>
    </xf>
    <xf numFmtId="203" fontId="9" fillId="0" borderId="0" xfId="0" applyNumberFormat="1" applyFont="1" applyFill="1" applyBorder="1" applyAlignment="1">
      <alignment horizontal="right"/>
    </xf>
    <xf numFmtId="203" fontId="4" fillId="0" borderId="27" xfId="0" applyNumberFormat="1" applyFont="1" applyFill="1" applyBorder="1" applyAlignment="1" applyProtection="1">
      <alignment horizontal="right"/>
      <protection/>
    </xf>
    <xf numFmtId="203" fontId="9" fillId="0" borderId="17" xfId="0" applyNumberFormat="1" applyFont="1" applyFill="1" applyBorder="1" applyAlignment="1" applyProtection="1" quotePrefix="1">
      <alignment horizontal="right"/>
      <protection/>
    </xf>
    <xf numFmtId="203" fontId="4" fillId="0" borderId="17" xfId="0" applyNumberFormat="1" applyFont="1" applyFill="1" applyBorder="1" applyAlignment="1" applyProtection="1">
      <alignment horizontal="center"/>
      <protection/>
    </xf>
    <xf numFmtId="203" fontId="4" fillId="0" borderId="0" xfId="15" applyNumberFormat="1" applyFont="1" applyFill="1" applyBorder="1" applyAlignment="1" applyProtection="1" quotePrefix="1">
      <alignment horizontal="right"/>
      <protection/>
    </xf>
    <xf numFmtId="203" fontId="9" fillId="0" borderId="22" xfId="15" applyNumberFormat="1" applyFont="1" applyBorder="1" applyAlignment="1" applyProtection="1">
      <alignment/>
      <protection/>
    </xf>
    <xf numFmtId="203" fontId="9" fillId="0" borderId="0" xfId="15" applyNumberFormat="1" applyFont="1" applyBorder="1" applyAlignment="1" applyProtection="1">
      <alignment/>
      <protection/>
    </xf>
    <xf numFmtId="203" fontId="4" fillId="0" borderId="0" xfId="15" applyNumberFormat="1" applyFont="1" applyBorder="1" applyAlignment="1" applyProtection="1">
      <alignment horizontal="right"/>
      <protection/>
    </xf>
    <xf numFmtId="203" fontId="4" fillId="0" borderId="13" xfId="0" applyNumberFormat="1" applyFont="1" applyBorder="1" applyAlignment="1" applyProtection="1">
      <alignment/>
      <protection/>
    </xf>
    <xf numFmtId="203" fontId="10" fillId="0" borderId="0" xfId="15" applyNumberFormat="1" applyFont="1" applyBorder="1" applyAlignment="1" applyProtection="1">
      <alignment horizontal="right"/>
      <protection/>
    </xf>
    <xf numFmtId="203" fontId="9" fillId="0" borderId="0" xfId="15" applyNumberFormat="1" applyFont="1" applyBorder="1" applyAlignment="1" applyProtection="1">
      <alignment horizontal="right"/>
      <protection/>
    </xf>
    <xf numFmtId="203" fontId="4" fillId="0" borderId="30" xfId="15" applyNumberFormat="1" applyFont="1" applyFill="1" applyBorder="1" applyAlignment="1" applyProtection="1">
      <alignment/>
      <protection/>
    </xf>
    <xf numFmtId="203" fontId="4" fillId="0" borderId="24" xfId="15" applyNumberFormat="1" applyFont="1" applyBorder="1" applyAlignment="1" applyProtection="1">
      <alignment horizontal="right"/>
      <protection/>
    </xf>
    <xf numFmtId="203" fontId="4" fillId="0" borderId="31" xfId="15" applyNumberFormat="1" applyFont="1" applyFill="1" applyBorder="1" applyAlignment="1" applyProtection="1">
      <alignment/>
      <protection/>
    </xf>
    <xf numFmtId="203" fontId="4" fillId="0" borderId="22" xfId="15" applyNumberFormat="1" applyFont="1" applyBorder="1" applyAlignment="1" applyProtection="1">
      <alignment horizontal="right"/>
      <protection/>
    </xf>
    <xf numFmtId="203" fontId="4" fillId="0" borderId="31" xfId="15" applyNumberFormat="1" applyFont="1" applyFill="1" applyBorder="1" applyAlignment="1" applyProtection="1">
      <alignment horizontal="right"/>
      <protection/>
    </xf>
    <xf numFmtId="203" fontId="4" fillId="0" borderId="32" xfId="15" applyNumberFormat="1" applyFont="1" applyFill="1" applyBorder="1" applyAlignment="1" applyProtection="1">
      <alignment/>
      <protection/>
    </xf>
    <xf numFmtId="203" fontId="4" fillId="0" borderId="23" xfId="15" applyNumberFormat="1" applyFont="1" applyBorder="1" applyAlignment="1" applyProtection="1">
      <alignment horizontal="right"/>
      <protection/>
    </xf>
    <xf numFmtId="203" fontId="9" fillId="0" borderId="22" xfId="15" applyNumberFormat="1" applyFont="1" applyBorder="1" applyAlignment="1">
      <alignment/>
    </xf>
    <xf numFmtId="203" fontId="9" fillId="0" borderId="0" xfId="15" applyNumberFormat="1" applyFont="1" applyBorder="1" applyAlignment="1">
      <alignment/>
    </xf>
    <xf numFmtId="203" fontId="4" fillId="0" borderId="0" xfId="15" applyNumberFormat="1" applyFont="1" applyBorder="1" applyAlignment="1">
      <alignment horizontal="right"/>
    </xf>
    <xf numFmtId="203" fontId="4" fillId="0" borderId="13" xfId="0" applyNumberFormat="1" applyFont="1" applyBorder="1" applyAlignment="1">
      <alignment/>
    </xf>
    <xf numFmtId="203" fontId="4" fillId="0" borderId="0" xfId="15" applyNumberFormat="1" applyFont="1" applyBorder="1" applyAlignment="1" applyProtection="1">
      <alignment/>
      <protection/>
    </xf>
    <xf numFmtId="203" fontId="4" fillId="0" borderId="30" xfId="15" applyNumberFormat="1" applyFont="1" applyBorder="1" applyAlignment="1" applyProtection="1">
      <alignment horizontal="right"/>
      <protection/>
    </xf>
    <xf numFmtId="203" fontId="4" fillId="0" borderId="31" xfId="15" applyNumberFormat="1" applyFont="1" applyBorder="1" applyAlignment="1" applyProtection="1">
      <alignment horizontal="right"/>
      <protection/>
    </xf>
    <xf numFmtId="203" fontId="4" fillId="0" borderId="32" xfId="15" applyNumberFormat="1" applyFont="1" applyBorder="1" applyAlignment="1" applyProtection="1">
      <alignment horizontal="right"/>
      <protection/>
    </xf>
    <xf numFmtId="203" fontId="4" fillId="0" borderId="0" xfId="15" applyNumberFormat="1" applyFont="1" applyFill="1" applyBorder="1" applyAlignment="1" applyProtection="1">
      <alignment horizontal="right"/>
      <protection/>
    </xf>
    <xf numFmtId="203" fontId="4" fillId="0" borderId="27" xfId="15" applyNumberFormat="1" applyFont="1" applyFill="1" applyBorder="1" applyAlignment="1" applyProtection="1">
      <alignment/>
      <protection/>
    </xf>
    <xf numFmtId="203" fontId="4" fillId="0" borderId="27" xfId="15" applyNumberFormat="1" applyFont="1" applyBorder="1" applyAlignment="1" applyProtection="1">
      <alignment/>
      <protection/>
    </xf>
    <xf numFmtId="203" fontId="4" fillId="0" borderId="22" xfId="15" applyNumberFormat="1" applyFont="1" applyBorder="1" applyAlignment="1" applyProtection="1">
      <alignment/>
      <protection/>
    </xf>
    <xf numFmtId="204" fontId="4" fillId="0" borderId="0" xfId="15" applyNumberFormat="1" applyFont="1" applyFill="1" applyBorder="1" applyAlignment="1" applyProtection="1">
      <alignment/>
      <protection/>
    </xf>
    <xf numFmtId="204" fontId="9" fillId="0" borderId="22" xfId="15" applyNumberFormat="1" applyFont="1" applyBorder="1" applyAlignment="1" applyProtection="1">
      <alignment/>
      <protection/>
    </xf>
    <xf numFmtId="204" fontId="9" fillId="0" borderId="0" xfId="15" applyNumberFormat="1" applyFont="1" applyBorder="1" applyAlignment="1" applyProtection="1">
      <alignment/>
      <protection/>
    </xf>
    <xf numFmtId="204" fontId="4" fillId="0" borderId="0" xfId="15" applyNumberFormat="1" applyFont="1" applyBorder="1" applyAlignment="1" applyProtection="1">
      <alignment/>
      <protection/>
    </xf>
    <xf numFmtId="214" fontId="4" fillId="0" borderId="0" xfId="0" applyNumberFormat="1" applyFont="1" applyFill="1" applyBorder="1" applyAlignment="1" applyProtection="1">
      <alignment horizontal="right"/>
      <protection/>
    </xf>
    <xf numFmtId="214" fontId="11" fillId="0" borderId="22" xfId="0" applyNumberFormat="1" applyFont="1" applyFill="1" applyBorder="1" applyAlignment="1" applyProtection="1">
      <alignment horizontal="center"/>
      <protection/>
    </xf>
    <xf numFmtId="203" fontId="5" fillId="0" borderId="22" xfId="0" applyNumberFormat="1" applyFont="1" applyFill="1" applyBorder="1" applyAlignment="1" applyProtection="1">
      <alignment horizontal="center" shrinkToFit="1"/>
      <protection/>
    </xf>
    <xf numFmtId="203" fontId="5" fillId="0" borderId="22" xfId="0" applyNumberFormat="1" applyFont="1" applyFill="1" applyBorder="1" applyAlignment="1" applyProtection="1">
      <alignment horizontal="center"/>
      <protection/>
    </xf>
    <xf numFmtId="203" fontId="5" fillId="0" borderId="0" xfId="0" applyNumberFormat="1" applyFont="1" applyFill="1" applyBorder="1" applyAlignment="1" applyProtection="1">
      <alignment horizontal="center" shrinkToFit="1"/>
      <protection/>
    </xf>
    <xf numFmtId="37" fontId="5" fillId="0" borderId="0" xfId="0" applyNumberFormat="1" applyFont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17" fontId="13" fillId="0" borderId="0" xfId="0" applyNumberFormat="1" applyFont="1" applyAlignment="1">
      <alignment horizontal="center"/>
    </xf>
    <xf numFmtId="17" fontId="13" fillId="0" borderId="0" xfId="0" applyNumberFormat="1" applyFont="1" applyAlignment="1" quotePrefix="1">
      <alignment horizontal="center"/>
    </xf>
    <xf numFmtId="2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37" fontId="7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37" fontId="4" fillId="0" borderId="0" xfId="0" applyNumberFormat="1" applyFont="1" applyAlignment="1" applyProtection="1">
      <alignment horizontal="center"/>
      <protection/>
    </xf>
    <xf numFmtId="37" fontId="7" fillId="2" borderId="0" xfId="0" applyNumberFormat="1" applyFont="1" applyFill="1" applyAlignment="1" applyProtection="1">
      <alignment horizontal="center"/>
      <protection/>
    </xf>
    <xf numFmtId="212" fontId="4" fillId="0" borderId="0" xfId="0" applyNumberFormat="1" applyFont="1" applyFill="1" applyBorder="1" applyAlignment="1">
      <alignment horizontal="center"/>
    </xf>
    <xf numFmtId="212" fontId="5" fillId="0" borderId="8" xfId="0" applyNumberFormat="1" applyFont="1" applyFill="1" applyBorder="1" applyAlignment="1" applyProtection="1">
      <alignment horizontal="center"/>
      <protection/>
    </xf>
    <xf numFmtId="212" fontId="5" fillId="0" borderId="0" xfId="0" applyNumberFormat="1" applyFont="1" applyFill="1" applyBorder="1" applyAlignment="1" applyProtection="1">
      <alignment horizontal="center"/>
      <protection/>
    </xf>
    <xf numFmtId="212" fontId="5" fillId="0" borderId="22" xfId="0" applyNumberFormat="1" applyFont="1" applyFill="1" applyBorder="1" applyAlignment="1" applyProtection="1">
      <alignment horizontal="center"/>
      <protection/>
    </xf>
    <xf numFmtId="212" fontId="5" fillId="0" borderId="26" xfId="0" applyNumberFormat="1" applyFont="1" applyFill="1" applyBorder="1" applyAlignment="1" applyProtection="1">
      <alignment horizontal="center"/>
      <protection/>
    </xf>
    <xf numFmtId="212" fontId="5" fillId="0" borderId="24" xfId="0" applyNumberFormat="1" applyFont="1" applyFill="1" applyBorder="1" applyAlignment="1" applyProtection="1">
      <alignment horizontal="center"/>
      <protection/>
    </xf>
    <xf numFmtId="214" fontId="4" fillId="0" borderId="8" xfId="15" applyNumberFormat="1" applyFont="1" applyFill="1" applyBorder="1" applyAlignment="1" applyProtection="1">
      <alignment horizontal="right" shrinkToFit="1"/>
      <protection/>
    </xf>
    <xf numFmtId="214" fontId="0" fillId="0" borderId="0" xfId="15" applyNumberFormat="1" applyFont="1" applyFill="1" applyBorder="1" applyAlignment="1">
      <alignment horizontal="right" shrinkToFit="1"/>
    </xf>
    <xf numFmtId="212" fontId="7" fillId="0" borderId="0" xfId="0" applyNumberFormat="1" applyFont="1" applyFill="1" applyBorder="1" applyAlignment="1" applyProtection="1">
      <alignment horizontal="center"/>
      <protection/>
    </xf>
    <xf numFmtId="212" fontId="7" fillId="0" borderId="0" xfId="0" applyNumberFormat="1" applyFont="1" applyFill="1" applyAlignment="1">
      <alignment horizontal="center"/>
    </xf>
    <xf numFmtId="212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7" fontId="4" fillId="0" borderId="0" xfId="0" applyNumberFormat="1" applyFont="1" applyFill="1" applyAlignment="1" applyProtection="1">
      <alignment horizontal="center"/>
      <protection/>
    </xf>
    <xf numFmtId="37" fontId="7" fillId="0" borderId="33" xfId="0" applyNumberFormat="1" applyFont="1" applyFill="1" applyBorder="1" applyAlignment="1" applyProtection="1">
      <alignment horizontal="center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7" fillId="0" borderId="0" xfId="0" applyNumberFormat="1" applyFont="1" applyFill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504825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819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0</xdr:rowOff>
    </xdr:from>
    <xdr:to>
      <xdr:col>3</xdr:col>
      <xdr:colOff>1352550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0"/>
          <a:ext cx="866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9525</xdr:rowOff>
    </xdr:from>
    <xdr:to>
      <xdr:col>4</xdr:col>
      <xdr:colOff>1276350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5"/>
          <a:ext cx="904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2409825</xdr:colOff>
      <xdr:row>0</xdr:row>
      <xdr:rowOff>76200</xdr:rowOff>
    </xdr:from>
    <xdr:to>
      <xdr:col>2</xdr:col>
      <xdr:colOff>104775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76200"/>
          <a:ext cx="704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2</xdr:col>
      <xdr:colOff>495300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809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5.421875" style="6" customWidth="1"/>
    <col min="2" max="2" width="11.8515625" style="6" customWidth="1"/>
    <col min="3" max="3" width="26.00390625" style="6" customWidth="1"/>
    <col min="4" max="4" width="12.421875" style="6" customWidth="1"/>
    <col min="5" max="6" width="9.140625" style="6" customWidth="1"/>
    <col min="7" max="7" width="13.7109375" style="6" customWidth="1"/>
    <col min="8" max="16384" width="9.140625" style="6" customWidth="1"/>
  </cols>
  <sheetData>
    <row r="2" ht="20.25">
      <c r="D2" s="87" t="s">
        <v>11</v>
      </c>
    </row>
    <row r="3" spans="3:17" ht="20.25">
      <c r="C3" s="5" t="s">
        <v>0</v>
      </c>
      <c r="E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2:17" ht="15.75">
      <c r="B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15.75">
      <c r="B5" s="5"/>
      <c r="C5" s="5"/>
      <c r="E5" s="305"/>
      <c r="F5" s="305"/>
      <c r="G5" s="30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7" ht="16.5" thickBot="1">
      <c r="A6" s="59"/>
      <c r="B6" s="59"/>
      <c r="C6" s="59"/>
      <c r="D6" s="59"/>
      <c r="E6" s="59"/>
      <c r="F6" s="59"/>
      <c r="G6" s="59"/>
    </row>
    <row r="10" spans="1:7" ht="15.75">
      <c r="A10" s="310" t="s">
        <v>199</v>
      </c>
      <c r="B10" s="310"/>
      <c r="C10" s="310"/>
      <c r="D10" s="310"/>
      <c r="E10" s="310"/>
      <c r="F10" s="310"/>
      <c r="G10" s="310"/>
    </row>
    <row r="11" spans="1:7" ht="25.5" customHeight="1">
      <c r="A11" s="306" t="s">
        <v>192</v>
      </c>
      <c r="B11" s="306"/>
      <c r="C11" s="306"/>
      <c r="D11" s="306"/>
      <c r="E11" s="306"/>
      <c r="F11" s="306"/>
      <c r="G11" s="306"/>
    </row>
    <row r="13" spans="1:7" ht="22.5" customHeight="1">
      <c r="A13" s="307" t="s">
        <v>200</v>
      </c>
      <c r="B13" s="308"/>
      <c r="C13" s="308"/>
      <c r="D13" s="308"/>
      <c r="E13" s="308"/>
      <c r="F13" s="308"/>
      <c r="G13" s="308"/>
    </row>
    <row r="14" spans="1:7" ht="22.5" customHeight="1">
      <c r="A14" s="311" t="s">
        <v>201</v>
      </c>
      <c r="B14" s="311"/>
      <c r="C14" s="311"/>
      <c r="D14" s="311"/>
      <c r="E14" s="311"/>
      <c r="F14" s="311"/>
      <c r="G14" s="311"/>
    </row>
    <row r="16" spans="1:7" ht="16.5" thickBot="1">
      <c r="A16" s="59"/>
      <c r="B16" s="59"/>
      <c r="C16" s="59"/>
      <c r="D16" s="59"/>
      <c r="E16" s="59"/>
      <c r="F16" s="59"/>
      <c r="G16" s="59"/>
    </row>
    <row r="20" spans="2:6" ht="15.75">
      <c r="B20" s="88" t="s">
        <v>106</v>
      </c>
      <c r="F20" s="88" t="s">
        <v>107</v>
      </c>
    </row>
    <row r="22" spans="2:6" ht="15.75">
      <c r="B22" s="6" t="s">
        <v>109</v>
      </c>
      <c r="F22" s="21">
        <v>1</v>
      </c>
    </row>
    <row r="23" ht="15.75">
      <c r="F23" s="21"/>
    </row>
    <row r="24" spans="2:6" ht="15.75">
      <c r="B24" s="6" t="s">
        <v>108</v>
      </c>
      <c r="F24" s="21">
        <v>2</v>
      </c>
    </row>
    <row r="25" ht="15.75">
      <c r="F25" s="21"/>
    </row>
    <row r="26" spans="2:6" ht="15.75">
      <c r="B26" s="6" t="s">
        <v>110</v>
      </c>
      <c r="F26" s="21">
        <v>3</v>
      </c>
    </row>
    <row r="27" ht="15.75">
      <c r="F27" s="21"/>
    </row>
    <row r="28" spans="2:6" ht="15.75">
      <c r="B28" s="6" t="s">
        <v>111</v>
      </c>
      <c r="F28" s="21">
        <v>4</v>
      </c>
    </row>
    <row r="29" ht="15.75">
      <c r="F29" s="21"/>
    </row>
    <row r="30" spans="2:6" ht="15.75">
      <c r="B30" s="6" t="s">
        <v>112</v>
      </c>
      <c r="F30" s="89" t="s">
        <v>198</v>
      </c>
    </row>
    <row r="31" ht="15.75">
      <c r="F31" s="21"/>
    </row>
    <row r="39" spans="6:7" ht="15.75">
      <c r="F39" s="309">
        <f ca="1">NOW()</f>
        <v>38222.504591666664</v>
      </c>
      <c r="G39" s="310"/>
    </row>
  </sheetData>
  <mergeCells count="6">
    <mergeCell ref="E5:G5"/>
    <mergeCell ref="A11:G11"/>
    <mergeCell ref="A13:G13"/>
    <mergeCell ref="F39:G39"/>
    <mergeCell ref="A14:G14"/>
    <mergeCell ref="A10:G10"/>
  </mergeCells>
  <printOptions/>
  <pageMargins left="0.39" right="0.17" top="1.03" bottom="1.13" header="1.03" footer="1.1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6"/>
  <sheetViews>
    <sheetView showGridLines="0" zoomScale="75" zoomScaleNormal="75" workbookViewId="0" topLeftCell="A14">
      <selection activeCell="G34" sqref="G34"/>
    </sheetView>
  </sheetViews>
  <sheetFormatPr defaultColWidth="9.140625" defaultRowHeight="12.75"/>
  <cols>
    <col min="1" max="1" width="3.28125" style="6" customWidth="1"/>
    <col min="2" max="2" width="3.7109375" style="6" customWidth="1"/>
    <col min="3" max="3" width="2.57421875" style="6" customWidth="1"/>
    <col min="4" max="4" width="27.8515625" style="6" customWidth="1"/>
    <col min="5" max="5" width="2.57421875" style="6" customWidth="1"/>
    <col min="6" max="6" width="19.8515625" style="6" customWidth="1"/>
    <col min="7" max="7" width="14.8515625" style="6" customWidth="1"/>
    <col min="8" max="8" width="3.57421875" style="6" customWidth="1"/>
    <col min="9" max="9" width="22.57421875" style="130" customWidth="1"/>
    <col min="10" max="10" width="3.7109375" style="91" customWidth="1"/>
    <col min="11" max="11" width="3.57421875" style="91" customWidth="1"/>
    <col min="12" max="12" width="21.140625" style="91" customWidth="1"/>
    <col min="13" max="13" width="4.28125" style="6" customWidth="1"/>
    <col min="14" max="14" width="2.8515625" style="6" customWidth="1"/>
    <col min="15" max="16384" width="9.140625" style="6" customWidth="1"/>
  </cols>
  <sheetData>
    <row r="1" spans="1:13" ht="24" customHeight="1">
      <c r="A1" s="1"/>
      <c r="B1" s="314" t="s">
        <v>11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17.25" customHeight="1">
      <c r="A2" s="1"/>
      <c r="B2" s="315" t="s">
        <v>0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21.75" customHeight="1">
      <c r="A3" s="1"/>
      <c r="B3" s="1"/>
      <c r="C3" s="1"/>
      <c r="D3" s="4"/>
      <c r="E3" s="4"/>
      <c r="F3" s="4"/>
      <c r="H3" s="4"/>
      <c r="I3" s="119"/>
      <c r="L3" s="92"/>
      <c r="M3" s="1"/>
    </row>
    <row r="4" spans="1:13" ht="21" customHeight="1">
      <c r="A4" s="7"/>
      <c r="B4" s="316" t="s">
        <v>1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</row>
    <row r="5" spans="1:13" ht="6.75" customHeight="1">
      <c r="A5" s="1"/>
      <c r="B5" s="1"/>
      <c r="C5" s="1"/>
      <c r="D5" s="4"/>
      <c r="E5" s="4"/>
      <c r="F5" s="4"/>
      <c r="H5" s="4"/>
      <c r="I5" s="119"/>
      <c r="L5" s="92"/>
      <c r="M5" s="1"/>
    </row>
    <row r="6" spans="1:13" ht="18" customHeight="1">
      <c r="A6" s="1"/>
      <c r="B6" s="315" t="s">
        <v>202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</row>
    <row r="7" spans="1:13" ht="18" customHeight="1">
      <c r="A7" s="1"/>
      <c r="B7" s="315" t="s">
        <v>10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</row>
    <row r="8" spans="1:13" ht="20.25" customHeight="1" thickBot="1">
      <c r="A8" s="1"/>
      <c r="B8" s="1"/>
      <c r="C8" s="1"/>
      <c r="D8" s="4"/>
      <c r="E8" s="4"/>
      <c r="F8" s="4"/>
      <c r="H8" s="4"/>
      <c r="I8" s="119"/>
      <c r="L8" s="92"/>
      <c r="M8" s="1"/>
    </row>
    <row r="9" spans="1:13" ht="8.25" customHeight="1" thickTop="1">
      <c r="A9" s="1"/>
      <c r="B9" s="8"/>
      <c r="C9" s="8"/>
      <c r="D9" s="8"/>
      <c r="E9" s="8"/>
      <c r="F9" s="8"/>
      <c r="G9" s="9"/>
      <c r="H9" s="8"/>
      <c r="I9" s="120"/>
      <c r="J9" s="93"/>
      <c r="K9" s="93"/>
      <c r="L9" s="94"/>
      <c r="M9" s="8"/>
    </row>
    <row r="10" spans="1:13" ht="21" customHeight="1">
      <c r="A10" s="1"/>
      <c r="B10" s="312" t="s">
        <v>51</v>
      </c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</row>
    <row r="11" spans="1:13" ht="21" customHeight="1">
      <c r="A11" s="1"/>
      <c r="B11" s="312" t="s">
        <v>203</v>
      </c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</row>
    <row r="12" spans="1:13" ht="8.25" customHeight="1" thickBot="1">
      <c r="A12" s="1"/>
      <c r="B12" s="10"/>
      <c r="C12" s="10"/>
      <c r="D12" s="10"/>
      <c r="E12" s="28"/>
      <c r="F12" s="29"/>
      <c r="G12" s="28"/>
      <c r="H12" s="10"/>
      <c r="I12" s="121"/>
      <c r="J12" s="95"/>
      <c r="K12" s="95"/>
      <c r="L12" s="95"/>
      <c r="M12" s="10"/>
    </row>
    <row r="13" spans="1:13" ht="8.25" customHeight="1" thickBot="1" thickTop="1">
      <c r="A13" s="1"/>
      <c r="B13" s="1"/>
      <c r="C13" s="1"/>
      <c r="D13" s="1"/>
      <c r="E13" s="3"/>
      <c r="F13" s="27"/>
      <c r="G13" s="3"/>
      <c r="H13" s="1"/>
      <c r="I13" s="122"/>
      <c r="J13" s="90"/>
      <c r="K13" s="90"/>
      <c r="L13" s="90"/>
      <c r="M13" s="1"/>
    </row>
    <row r="14" spans="1:13" ht="5.25" customHeight="1" thickTop="1">
      <c r="A14" s="1"/>
      <c r="B14" s="11"/>
      <c r="C14" s="12"/>
      <c r="D14" s="12"/>
      <c r="E14" s="12"/>
      <c r="F14" s="12"/>
      <c r="G14" s="30"/>
      <c r="H14" s="13"/>
      <c r="I14" s="123"/>
      <c r="J14" s="97"/>
      <c r="K14" s="96"/>
      <c r="L14" s="96"/>
      <c r="M14" s="14"/>
    </row>
    <row r="15" spans="1:13" ht="15.75">
      <c r="A15" s="1"/>
      <c r="B15" s="15"/>
      <c r="C15" s="16" t="s">
        <v>2</v>
      </c>
      <c r="D15" s="3"/>
      <c r="E15" s="2"/>
      <c r="F15" s="2"/>
      <c r="G15" s="3"/>
      <c r="H15" s="17"/>
      <c r="I15" s="124" t="s">
        <v>3</v>
      </c>
      <c r="J15" s="99"/>
      <c r="K15" s="100"/>
      <c r="L15" s="98" t="s">
        <v>4</v>
      </c>
      <c r="M15" s="31"/>
    </row>
    <row r="16" spans="1:13" ht="15.75">
      <c r="A16" s="1"/>
      <c r="B16" s="15"/>
      <c r="C16" s="1"/>
      <c r="D16" s="1"/>
      <c r="E16" s="1"/>
      <c r="F16" s="1"/>
      <c r="G16" s="3"/>
      <c r="H16" s="32"/>
      <c r="I16" s="124" t="s">
        <v>5</v>
      </c>
      <c r="J16" s="101"/>
      <c r="K16" s="102"/>
      <c r="L16" s="98" t="s">
        <v>6</v>
      </c>
      <c r="M16" s="33"/>
    </row>
    <row r="17" spans="1:13" ht="15.75">
      <c r="A17" s="1"/>
      <c r="B17" s="15"/>
      <c r="C17" s="1"/>
      <c r="D17" s="1"/>
      <c r="E17" s="1"/>
      <c r="F17" s="1"/>
      <c r="G17" s="79" t="s">
        <v>37</v>
      </c>
      <c r="H17" s="34"/>
      <c r="I17" s="124" t="s">
        <v>204</v>
      </c>
      <c r="J17" s="101"/>
      <c r="K17" s="103"/>
      <c r="L17" s="98" t="s">
        <v>121</v>
      </c>
      <c r="M17" s="36"/>
    </row>
    <row r="18" spans="1:13" ht="15.75">
      <c r="A18" s="1"/>
      <c r="B18" s="18"/>
      <c r="C18" s="19"/>
      <c r="D18" s="19"/>
      <c r="E18" s="19"/>
      <c r="F18" s="19"/>
      <c r="G18" s="37"/>
      <c r="H18" s="38"/>
      <c r="I18" s="125" t="s">
        <v>7</v>
      </c>
      <c r="J18" s="105"/>
      <c r="K18" s="106"/>
      <c r="L18" s="104" t="s">
        <v>7</v>
      </c>
      <c r="M18" s="39"/>
    </row>
    <row r="19" spans="1:13" ht="7.5" customHeight="1">
      <c r="A19" s="1"/>
      <c r="B19" s="15"/>
      <c r="C19" s="1"/>
      <c r="D19" s="1"/>
      <c r="E19" s="1"/>
      <c r="F19" s="1"/>
      <c r="G19" s="1"/>
      <c r="H19" s="20"/>
      <c r="I19" s="126"/>
      <c r="J19" s="107"/>
      <c r="K19" s="90"/>
      <c r="L19" s="90"/>
      <c r="M19" s="40"/>
    </row>
    <row r="20" spans="1:13" ht="15.75">
      <c r="A20" s="1"/>
      <c r="B20" s="15"/>
      <c r="C20" s="35"/>
      <c r="D20" s="27" t="s">
        <v>53</v>
      </c>
      <c r="E20" s="1"/>
      <c r="F20" s="1"/>
      <c r="G20" s="41"/>
      <c r="H20" s="42"/>
      <c r="I20" s="235">
        <v>5493</v>
      </c>
      <c r="J20" s="271"/>
      <c r="K20" s="272"/>
      <c r="L20" s="273">
        <v>5818</v>
      </c>
      <c r="M20" s="274"/>
    </row>
    <row r="21" spans="1:13" ht="15.75">
      <c r="A21" s="1"/>
      <c r="B21" s="15"/>
      <c r="C21" s="35"/>
      <c r="D21" s="27" t="s">
        <v>17</v>
      </c>
      <c r="E21" s="1"/>
      <c r="F21" s="1"/>
      <c r="G21" s="41"/>
      <c r="H21" s="42"/>
      <c r="I21" s="235">
        <v>156801</v>
      </c>
      <c r="J21" s="271"/>
      <c r="K21" s="272"/>
      <c r="L21" s="273">
        <v>157687</v>
      </c>
      <c r="M21" s="274"/>
    </row>
    <row r="22" spans="1:13" ht="15.75">
      <c r="A22" s="1"/>
      <c r="B22" s="15"/>
      <c r="C22" s="35"/>
      <c r="D22" s="27" t="s">
        <v>101</v>
      </c>
      <c r="E22" s="1"/>
      <c r="F22" s="1"/>
      <c r="G22" s="41"/>
      <c r="H22" s="42"/>
      <c r="I22" s="235">
        <v>270</v>
      </c>
      <c r="J22" s="271"/>
      <c r="K22" s="272"/>
      <c r="L22" s="273">
        <v>279</v>
      </c>
      <c r="M22" s="274"/>
    </row>
    <row r="23" spans="1:14" ht="15.75">
      <c r="A23" s="1"/>
      <c r="B23" s="15"/>
      <c r="C23" s="35"/>
      <c r="D23" s="27" t="s">
        <v>131</v>
      </c>
      <c r="E23" s="1"/>
      <c r="F23" s="1"/>
      <c r="G23" s="41"/>
      <c r="H23" s="42"/>
      <c r="I23" s="235">
        <v>0</v>
      </c>
      <c r="J23" s="271"/>
      <c r="K23" s="272"/>
      <c r="L23" s="273">
        <v>0</v>
      </c>
      <c r="M23" s="274"/>
      <c r="N23" s="44"/>
    </row>
    <row r="24" spans="1:14" ht="15.75">
      <c r="A24" s="1"/>
      <c r="B24" s="15"/>
      <c r="C24" s="35"/>
      <c r="D24" s="27" t="s">
        <v>132</v>
      </c>
      <c r="E24" s="1"/>
      <c r="F24" s="1"/>
      <c r="G24" s="3"/>
      <c r="H24" s="42"/>
      <c r="I24" s="235">
        <v>846</v>
      </c>
      <c r="J24" s="271"/>
      <c r="K24" s="272"/>
      <c r="L24" s="273">
        <v>850</v>
      </c>
      <c r="M24" s="274"/>
      <c r="N24" s="44"/>
    </row>
    <row r="25" spans="1:14" ht="15.75">
      <c r="A25" s="1"/>
      <c r="B25" s="15"/>
      <c r="C25" s="35"/>
      <c r="D25" s="27" t="s">
        <v>52</v>
      </c>
      <c r="E25" s="1"/>
      <c r="F25" s="1"/>
      <c r="G25" s="41"/>
      <c r="H25" s="42"/>
      <c r="I25" s="235">
        <v>2818</v>
      </c>
      <c r="J25" s="271"/>
      <c r="K25" s="272"/>
      <c r="L25" s="273">
        <v>2803</v>
      </c>
      <c r="M25" s="274"/>
      <c r="N25" s="44"/>
    </row>
    <row r="26" spans="1:14" ht="15.75">
      <c r="A26" s="1"/>
      <c r="B26" s="15"/>
      <c r="C26" s="35"/>
      <c r="D26" s="27" t="s">
        <v>100</v>
      </c>
      <c r="E26" s="1"/>
      <c r="F26" s="1"/>
      <c r="G26" s="41"/>
      <c r="H26" s="42"/>
      <c r="I26" s="235">
        <v>1969</v>
      </c>
      <c r="J26" s="271"/>
      <c r="K26" s="272"/>
      <c r="L26" s="273">
        <v>1969</v>
      </c>
      <c r="M26" s="274"/>
      <c r="N26" s="44"/>
    </row>
    <row r="27" spans="1:14" ht="6.75" customHeight="1">
      <c r="A27" s="1"/>
      <c r="B27" s="15"/>
      <c r="C27" s="35"/>
      <c r="D27" s="16"/>
      <c r="E27" s="1"/>
      <c r="F27" s="1"/>
      <c r="G27" s="81"/>
      <c r="H27" s="42"/>
      <c r="I27" s="235"/>
      <c r="J27" s="271"/>
      <c r="K27" s="272"/>
      <c r="L27" s="275"/>
      <c r="M27" s="274"/>
      <c r="N27" s="44"/>
    </row>
    <row r="28" spans="1:14" ht="15.75">
      <c r="A28" s="1"/>
      <c r="B28" s="15"/>
      <c r="C28" s="35"/>
      <c r="D28" s="2" t="s">
        <v>133</v>
      </c>
      <c r="E28" s="1"/>
      <c r="F28" s="1"/>
      <c r="G28" s="82"/>
      <c r="H28" s="42"/>
      <c r="I28" s="235"/>
      <c r="J28" s="271"/>
      <c r="K28" s="272"/>
      <c r="L28" s="276"/>
      <c r="M28" s="274"/>
      <c r="N28" s="44"/>
    </row>
    <row r="29" spans="1:14" ht="15.75">
      <c r="A29" s="1"/>
      <c r="B29" s="15"/>
      <c r="C29" s="35"/>
      <c r="D29" s="1" t="s">
        <v>54</v>
      </c>
      <c r="E29" s="1"/>
      <c r="F29" s="1"/>
      <c r="G29" s="82"/>
      <c r="H29" s="42"/>
      <c r="I29" s="277">
        <v>15486</v>
      </c>
      <c r="J29" s="271"/>
      <c r="K29" s="271"/>
      <c r="L29" s="278">
        <v>15471</v>
      </c>
      <c r="M29" s="274"/>
      <c r="N29" s="44"/>
    </row>
    <row r="30" spans="1:14" ht="15.75">
      <c r="A30" s="1"/>
      <c r="B30" s="15"/>
      <c r="C30" s="35"/>
      <c r="D30" s="1" t="s">
        <v>14</v>
      </c>
      <c r="E30" s="1"/>
      <c r="F30" s="1"/>
      <c r="G30" s="82"/>
      <c r="H30" s="42"/>
      <c r="I30" s="279">
        <v>30489</v>
      </c>
      <c r="J30" s="271"/>
      <c r="K30" s="271"/>
      <c r="L30" s="280">
        <v>21268</v>
      </c>
      <c r="M30" s="274"/>
      <c r="N30" s="44"/>
    </row>
    <row r="31" spans="1:14" ht="15.75">
      <c r="A31" s="1"/>
      <c r="B31" s="15"/>
      <c r="C31" s="35"/>
      <c r="D31" s="1" t="s">
        <v>36</v>
      </c>
      <c r="E31" s="1"/>
      <c r="F31" s="1"/>
      <c r="G31" s="82"/>
      <c r="H31" s="42"/>
      <c r="I31" s="279">
        <v>4860</v>
      </c>
      <c r="J31" s="271"/>
      <c r="K31" s="271"/>
      <c r="L31" s="280">
        <v>4860</v>
      </c>
      <c r="M31" s="274"/>
      <c r="N31" s="44"/>
    </row>
    <row r="32" spans="1:14" ht="15.75">
      <c r="A32" s="1"/>
      <c r="B32" s="15"/>
      <c r="C32" s="35"/>
      <c r="D32" s="1" t="s">
        <v>55</v>
      </c>
      <c r="E32" s="1"/>
      <c r="F32" s="1"/>
      <c r="G32" s="82"/>
      <c r="H32" s="42"/>
      <c r="I32" s="279">
        <f>192485+4401</f>
        <v>196886</v>
      </c>
      <c r="J32" s="271"/>
      <c r="K32" s="271"/>
      <c r="L32" s="280">
        <v>175511</v>
      </c>
      <c r="M32" s="274"/>
      <c r="N32" s="44"/>
    </row>
    <row r="33" spans="1:14" ht="15.75">
      <c r="A33" s="1"/>
      <c r="B33" s="15"/>
      <c r="C33" s="35"/>
      <c r="D33" s="1" t="s">
        <v>56</v>
      </c>
      <c r="E33" s="1"/>
      <c r="F33" s="1"/>
      <c r="G33" s="82"/>
      <c r="H33" s="42"/>
      <c r="I33" s="279">
        <v>1853</v>
      </c>
      <c r="J33" s="271"/>
      <c r="K33" s="271"/>
      <c r="L33" s="280">
        <v>2079</v>
      </c>
      <c r="M33" s="274"/>
      <c r="N33" s="44"/>
    </row>
    <row r="34" spans="1:14" ht="15.75">
      <c r="A34" s="1"/>
      <c r="B34" s="15"/>
      <c r="C34" s="35"/>
      <c r="D34" s="1" t="s">
        <v>15</v>
      </c>
      <c r="E34" s="1"/>
      <c r="F34" s="1"/>
      <c r="G34" s="82"/>
      <c r="H34" s="42"/>
      <c r="I34" s="279">
        <v>15</v>
      </c>
      <c r="J34" s="271"/>
      <c r="K34" s="271"/>
      <c r="L34" s="280">
        <v>11</v>
      </c>
      <c r="M34" s="274"/>
      <c r="N34" s="44"/>
    </row>
    <row r="35" spans="1:14" ht="15.75">
      <c r="A35" s="1"/>
      <c r="B35" s="15"/>
      <c r="C35" s="35"/>
      <c r="D35" s="1" t="s">
        <v>57</v>
      </c>
      <c r="E35" s="1"/>
      <c r="F35" s="1"/>
      <c r="G35" s="82"/>
      <c r="H35" s="42"/>
      <c r="I35" s="281">
        <v>13</v>
      </c>
      <c r="J35" s="271"/>
      <c r="K35" s="271"/>
      <c r="L35" s="280">
        <v>13</v>
      </c>
      <c r="M35" s="274"/>
      <c r="N35" s="44"/>
    </row>
    <row r="36" spans="1:14" ht="15.75">
      <c r="A36" s="1"/>
      <c r="B36" s="15"/>
      <c r="C36" s="35"/>
      <c r="D36" s="1" t="s">
        <v>16</v>
      </c>
      <c r="E36" s="1"/>
      <c r="F36" s="1"/>
      <c r="G36" s="82"/>
      <c r="H36" s="42"/>
      <c r="I36" s="279">
        <v>32710</v>
      </c>
      <c r="J36" s="271"/>
      <c r="K36" s="271"/>
      <c r="L36" s="280">
        <v>38653</v>
      </c>
      <c r="M36" s="274"/>
      <c r="N36" s="44"/>
    </row>
    <row r="37" spans="1:14" ht="15.75">
      <c r="A37" s="1"/>
      <c r="B37" s="15"/>
      <c r="C37" s="35"/>
      <c r="D37" s="1" t="s">
        <v>134</v>
      </c>
      <c r="E37" s="1"/>
      <c r="F37" s="1"/>
      <c r="G37" s="82"/>
      <c r="H37" s="42"/>
      <c r="I37" s="282">
        <v>1103</v>
      </c>
      <c r="J37" s="271"/>
      <c r="K37" s="271"/>
      <c r="L37" s="283">
        <v>4020</v>
      </c>
      <c r="M37" s="274"/>
      <c r="N37" s="44"/>
    </row>
    <row r="38" spans="1:14" ht="9.75" customHeight="1">
      <c r="A38" s="3"/>
      <c r="B38" s="45"/>
      <c r="C38" s="3"/>
      <c r="D38" s="3"/>
      <c r="E38" s="3"/>
      <c r="F38" s="3"/>
      <c r="G38" s="47"/>
      <c r="H38" s="46"/>
      <c r="I38" s="249"/>
      <c r="J38" s="284"/>
      <c r="K38" s="285"/>
      <c r="L38" s="286"/>
      <c r="M38" s="287"/>
      <c r="N38" s="44"/>
    </row>
    <row r="39" spans="1:14" ht="15.75">
      <c r="A39" s="1"/>
      <c r="B39" s="15"/>
      <c r="C39" s="35"/>
      <c r="D39" s="111" t="s">
        <v>58</v>
      </c>
      <c r="E39" s="1"/>
      <c r="F39" s="1"/>
      <c r="G39" s="82"/>
      <c r="H39" s="42"/>
      <c r="I39" s="235">
        <f>SUM(I29:I37)</f>
        <v>283415</v>
      </c>
      <c r="J39" s="271"/>
      <c r="K39" s="272"/>
      <c r="L39" s="288">
        <f>SUM(L29:L37)</f>
        <v>261886</v>
      </c>
      <c r="M39" s="274"/>
      <c r="N39" s="44"/>
    </row>
    <row r="40" spans="1:14" ht="9" customHeight="1">
      <c r="A40" s="1"/>
      <c r="B40" s="15"/>
      <c r="C40" s="35"/>
      <c r="D40" s="1"/>
      <c r="E40" s="1"/>
      <c r="F40" s="1"/>
      <c r="G40" s="82"/>
      <c r="H40" s="42"/>
      <c r="I40" s="235"/>
      <c r="J40" s="271"/>
      <c r="K40" s="272"/>
      <c r="L40" s="272"/>
      <c r="M40" s="274"/>
      <c r="N40" s="44"/>
    </row>
    <row r="41" spans="1:14" ht="14.25" customHeight="1">
      <c r="A41" s="1"/>
      <c r="B41" s="15"/>
      <c r="C41" s="26"/>
      <c r="D41" s="2" t="s">
        <v>135</v>
      </c>
      <c r="E41" s="1"/>
      <c r="F41" s="1"/>
      <c r="G41" s="82"/>
      <c r="H41" s="42"/>
      <c r="I41" s="235"/>
      <c r="J41" s="271"/>
      <c r="K41" s="272"/>
      <c r="L41" s="276"/>
      <c r="M41" s="274"/>
      <c r="N41" s="44"/>
    </row>
    <row r="42" spans="1:14" ht="15.75" customHeight="1">
      <c r="A42" s="1"/>
      <c r="B42" s="15"/>
      <c r="C42" s="35"/>
      <c r="D42" s="1" t="s">
        <v>13</v>
      </c>
      <c r="E42" s="1"/>
      <c r="F42" s="1"/>
      <c r="G42" s="82"/>
      <c r="H42" s="42"/>
      <c r="I42" s="277">
        <v>1531</v>
      </c>
      <c r="J42" s="271"/>
      <c r="K42" s="272"/>
      <c r="L42" s="289">
        <v>1531</v>
      </c>
      <c r="M42" s="274"/>
      <c r="N42" s="44"/>
    </row>
    <row r="43" spans="1:14" ht="15.75">
      <c r="A43" s="1"/>
      <c r="B43" s="15"/>
      <c r="C43" s="35"/>
      <c r="D43" s="1" t="s">
        <v>59</v>
      </c>
      <c r="E43" s="1"/>
      <c r="F43" s="1"/>
      <c r="G43" s="82"/>
      <c r="H43" s="42"/>
      <c r="I43" s="279">
        <v>69113</v>
      </c>
      <c r="J43" s="271"/>
      <c r="K43" s="272"/>
      <c r="L43" s="290">
        <v>51040</v>
      </c>
      <c r="M43" s="274"/>
      <c r="N43" s="44"/>
    </row>
    <row r="44" spans="1:14" ht="15.75">
      <c r="A44" s="1"/>
      <c r="B44" s="15"/>
      <c r="C44" s="35"/>
      <c r="D44" s="1" t="s">
        <v>60</v>
      </c>
      <c r="E44" s="1"/>
      <c r="F44" s="1"/>
      <c r="G44" s="82"/>
      <c r="H44" s="42"/>
      <c r="I44" s="279">
        <v>62405</v>
      </c>
      <c r="J44" s="271"/>
      <c r="K44" s="272"/>
      <c r="L44" s="290">
        <v>59771</v>
      </c>
      <c r="M44" s="274"/>
      <c r="N44" s="44"/>
    </row>
    <row r="45" spans="1:14" ht="15.75">
      <c r="A45" s="1"/>
      <c r="B45" s="15"/>
      <c r="C45" s="35"/>
      <c r="D45" s="1" t="s">
        <v>127</v>
      </c>
      <c r="E45" s="1"/>
      <c r="F45" s="1"/>
      <c r="G45" s="82"/>
      <c r="H45" s="42"/>
      <c r="I45" s="279">
        <v>32</v>
      </c>
      <c r="J45" s="271"/>
      <c r="K45" s="272"/>
      <c r="L45" s="290">
        <v>72</v>
      </c>
      <c r="M45" s="274"/>
      <c r="N45" s="44"/>
    </row>
    <row r="46" spans="1:14" ht="15.75">
      <c r="A46" s="1"/>
      <c r="B46" s="15"/>
      <c r="C46" s="35"/>
      <c r="D46" s="1" t="s">
        <v>61</v>
      </c>
      <c r="E46" s="1"/>
      <c r="F46" s="1"/>
      <c r="G46" s="82" t="s">
        <v>124</v>
      </c>
      <c r="H46" s="42"/>
      <c r="I46" s="279">
        <v>128335</v>
      </c>
      <c r="J46" s="271"/>
      <c r="K46" s="272"/>
      <c r="L46" s="290">
        <v>125376</v>
      </c>
      <c r="M46" s="274"/>
      <c r="N46" s="44"/>
    </row>
    <row r="47" spans="1:14" ht="15.75">
      <c r="A47" s="1"/>
      <c r="B47" s="15"/>
      <c r="C47" s="35"/>
      <c r="D47" s="1" t="s">
        <v>128</v>
      </c>
      <c r="E47" s="1"/>
      <c r="F47" s="1"/>
      <c r="G47" s="82"/>
      <c r="H47" s="42"/>
      <c r="I47" s="279">
        <v>2632</v>
      </c>
      <c r="J47" s="271"/>
      <c r="K47" s="272"/>
      <c r="L47" s="290">
        <v>1331</v>
      </c>
      <c r="M47" s="274"/>
      <c r="N47" s="44"/>
    </row>
    <row r="48" spans="1:14" ht="15.75">
      <c r="A48" s="1"/>
      <c r="B48" s="15"/>
      <c r="C48" s="35"/>
      <c r="D48" s="1" t="s">
        <v>62</v>
      </c>
      <c r="E48" s="1"/>
      <c r="F48" s="1"/>
      <c r="G48" s="82"/>
      <c r="H48" s="42"/>
      <c r="I48" s="282">
        <v>2850</v>
      </c>
      <c r="J48" s="271"/>
      <c r="K48" s="272"/>
      <c r="L48" s="291">
        <v>4069</v>
      </c>
      <c r="M48" s="274"/>
      <c r="N48" s="44"/>
    </row>
    <row r="49" spans="1:14" ht="7.5" customHeight="1">
      <c r="A49" s="1"/>
      <c r="B49" s="15"/>
      <c r="C49" s="35"/>
      <c r="D49" s="1"/>
      <c r="E49" s="1"/>
      <c r="F49" s="1"/>
      <c r="G49" s="82"/>
      <c r="H49" s="42"/>
      <c r="I49" s="235"/>
      <c r="J49" s="271"/>
      <c r="K49" s="272"/>
      <c r="L49" s="273"/>
      <c r="M49" s="274"/>
      <c r="N49" s="44"/>
    </row>
    <row r="50" spans="1:14" ht="15.75">
      <c r="A50" s="1"/>
      <c r="B50" s="15"/>
      <c r="C50" s="35"/>
      <c r="D50" s="111" t="s">
        <v>63</v>
      </c>
      <c r="E50" s="1"/>
      <c r="F50" s="1"/>
      <c r="G50" s="82"/>
      <c r="H50" s="42"/>
      <c r="I50" s="235">
        <f>SUM(I42:I48)</f>
        <v>266898</v>
      </c>
      <c r="J50" s="271"/>
      <c r="K50" s="272"/>
      <c r="L50" s="288">
        <f>SUM(L42:L48)</f>
        <v>243190</v>
      </c>
      <c r="M50" s="274"/>
      <c r="N50" s="44"/>
    </row>
    <row r="51" spans="1:14" ht="8.25" customHeight="1">
      <c r="A51" s="1"/>
      <c r="B51" s="15"/>
      <c r="C51" s="35"/>
      <c r="D51" s="16"/>
      <c r="E51" s="1"/>
      <c r="F51" s="1"/>
      <c r="G51" s="82"/>
      <c r="H51" s="42"/>
      <c r="I51" s="235"/>
      <c r="J51" s="271"/>
      <c r="K51" s="272"/>
      <c r="L51" s="276"/>
      <c r="M51" s="274"/>
      <c r="N51" s="44"/>
    </row>
    <row r="52" spans="1:14" ht="15.75">
      <c r="A52" s="1"/>
      <c r="B52" s="15"/>
      <c r="C52" s="35"/>
      <c r="D52" s="111" t="s">
        <v>136</v>
      </c>
      <c r="E52" s="1"/>
      <c r="F52" s="1"/>
      <c r="G52" s="82"/>
      <c r="H52" s="42"/>
      <c r="I52" s="292">
        <f>+I39-I50</f>
        <v>16517</v>
      </c>
      <c r="J52" s="271"/>
      <c r="K52" s="272"/>
      <c r="L52" s="273">
        <f>+L39-L50</f>
        <v>18696</v>
      </c>
      <c r="M52" s="274"/>
      <c r="N52" s="44"/>
    </row>
    <row r="53" spans="1:14" ht="6" customHeight="1">
      <c r="A53" s="1"/>
      <c r="B53" s="15"/>
      <c r="C53" s="35"/>
      <c r="D53" s="1"/>
      <c r="E53" s="1"/>
      <c r="F53" s="1"/>
      <c r="G53" s="82"/>
      <c r="H53" s="42"/>
      <c r="I53" s="235"/>
      <c r="J53" s="271"/>
      <c r="K53" s="272"/>
      <c r="L53" s="276"/>
      <c r="M53" s="274"/>
      <c r="N53" s="44"/>
    </row>
    <row r="54" spans="1:14" ht="7.5" customHeight="1">
      <c r="A54" s="1"/>
      <c r="B54" s="15"/>
      <c r="C54" s="47"/>
      <c r="D54" s="1"/>
      <c r="E54" s="1"/>
      <c r="F54" s="1"/>
      <c r="G54" s="82"/>
      <c r="H54" s="42"/>
      <c r="I54" s="235"/>
      <c r="J54" s="271"/>
      <c r="K54" s="272"/>
      <c r="L54" s="276"/>
      <c r="M54" s="274"/>
      <c r="N54" s="44"/>
    </row>
    <row r="55" spans="1:14" ht="16.5" thickBot="1">
      <c r="A55" s="1"/>
      <c r="B55" s="15"/>
      <c r="C55" s="47"/>
      <c r="D55" s="1"/>
      <c r="E55" s="1"/>
      <c r="F55" s="1"/>
      <c r="G55" s="82"/>
      <c r="H55" s="42"/>
      <c r="I55" s="293">
        <f>+I52+I20+I21+I23+I24+I25+I26+I22</f>
        <v>184714</v>
      </c>
      <c r="J55" s="271"/>
      <c r="K55" s="272"/>
      <c r="L55" s="294">
        <f>+L52+L20+L21+L23+L24+L25+L26+L22</f>
        <v>188102</v>
      </c>
      <c r="M55" s="274"/>
      <c r="N55" s="44"/>
    </row>
    <row r="56" spans="1:14" ht="8.25" customHeight="1" thickTop="1">
      <c r="A56" s="1"/>
      <c r="B56" s="15"/>
      <c r="C56" s="47"/>
      <c r="D56" s="1"/>
      <c r="E56" s="1"/>
      <c r="F56" s="1"/>
      <c r="G56" s="82"/>
      <c r="H56" s="42"/>
      <c r="I56" s="235"/>
      <c r="J56" s="271"/>
      <c r="K56" s="272"/>
      <c r="L56" s="276"/>
      <c r="M56" s="274"/>
      <c r="N56" s="44"/>
    </row>
    <row r="57" spans="1:14" ht="15.75">
      <c r="A57" s="1"/>
      <c r="B57" s="15"/>
      <c r="C57" s="47"/>
      <c r="D57" s="2" t="s">
        <v>137</v>
      </c>
      <c r="E57" s="1"/>
      <c r="F57" s="1"/>
      <c r="G57" s="82"/>
      <c r="H57" s="42"/>
      <c r="I57" s="235"/>
      <c r="J57" s="271"/>
      <c r="K57" s="272"/>
      <c r="L57" s="276"/>
      <c r="M57" s="274"/>
      <c r="N57" s="44"/>
    </row>
    <row r="58" spans="1:14" ht="15.75">
      <c r="A58" s="1"/>
      <c r="B58" s="15"/>
      <c r="C58" s="47"/>
      <c r="D58" s="1" t="s">
        <v>64</v>
      </c>
      <c r="E58" s="1"/>
      <c r="F58" s="1"/>
      <c r="G58" s="82"/>
      <c r="H58" s="42"/>
      <c r="I58" s="235">
        <v>109401</v>
      </c>
      <c r="J58" s="271"/>
      <c r="K58" s="272"/>
      <c r="L58" s="273">
        <v>96625</v>
      </c>
      <c r="M58" s="274"/>
      <c r="N58" s="44"/>
    </row>
    <row r="59" spans="1:14" ht="15.75">
      <c r="A59" s="1"/>
      <c r="B59" s="15"/>
      <c r="C59" s="47"/>
      <c r="D59" s="1" t="s">
        <v>117</v>
      </c>
      <c r="E59" s="1"/>
      <c r="F59" s="1"/>
      <c r="G59" s="82"/>
      <c r="H59" s="42"/>
      <c r="I59" s="235">
        <v>69184</v>
      </c>
      <c r="J59" s="271"/>
      <c r="K59" s="272"/>
      <c r="L59" s="273">
        <v>77352</v>
      </c>
      <c r="M59" s="274"/>
      <c r="N59" s="44"/>
    </row>
    <row r="60" spans="1:14" ht="18" customHeight="1">
      <c r="A60" s="1"/>
      <c r="B60" s="15"/>
      <c r="C60" s="35"/>
      <c r="D60" s="1" t="s">
        <v>138</v>
      </c>
      <c r="E60" s="1"/>
      <c r="F60" s="1"/>
      <c r="G60" s="82"/>
      <c r="H60" s="42"/>
      <c r="I60" s="235">
        <v>14466</v>
      </c>
      <c r="J60" s="271"/>
      <c r="K60" s="272"/>
      <c r="L60" s="273">
        <v>16063</v>
      </c>
      <c r="M60" s="274"/>
      <c r="N60" s="44"/>
    </row>
    <row r="61" spans="1:14" ht="18" customHeight="1">
      <c r="A61" s="1"/>
      <c r="B61" s="15"/>
      <c r="C61" s="35"/>
      <c r="D61" s="1" t="s">
        <v>139</v>
      </c>
      <c r="E61" s="1"/>
      <c r="F61" s="1"/>
      <c r="G61" s="82"/>
      <c r="H61" s="42"/>
      <c r="I61" s="235">
        <v>15391</v>
      </c>
      <c r="J61" s="271"/>
      <c r="K61" s="272"/>
      <c r="L61" s="273">
        <v>15405</v>
      </c>
      <c r="M61" s="274"/>
      <c r="N61" s="44"/>
    </row>
    <row r="62" spans="1:14" ht="15.75">
      <c r="A62" s="1"/>
      <c r="B62" s="15"/>
      <c r="C62" s="47"/>
      <c r="D62" s="1" t="s">
        <v>8</v>
      </c>
      <c r="E62" s="1"/>
      <c r="F62" s="1"/>
      <c r="G62" s="82"/>
      <c r="H62" s="42"/>
      <c r="I62" s="235"/>
      <c r="J62" s="271"/>
      <c r="K62" s="272"/>
      <c r="L62" s="273"/>
      <c r="M62" s="274"/>
      <c r="N62" s="44"/>
    </row>
    <row r="63" spans="1:14" ht="3.75" customHeight="1">
      <c r="A63" s="1"/>
      <c r="B63" s="15"/>
      <c r="C63" s="35"/>
      <c r="D63" s="1"/>
      <c r="E63" s="1"/>
      <c r="F63" s="1"/>
      <c r="G63" s="82"/>
      <c r="H63" s="42"/>
      <c r="I63" s="277"/>
      <c r="J63" s="271"/>
      <c r="K63" s="271"/>
      <c r="L63" s="278"/>
      <c r="M63" s="274"/>
      <c r="N63" s="44"/>
    </row>
    <row r="64" spans="1:14" ht="15.75">
      <c r="A64" s="1"/>
      <c r="B64" s="15"/>
      <c r="C64" s="35"/>
      <c r="D64" s="1" t="s">
        <v>94</v>
      </c>
      <c r="E64" s="1"/>
      <c r="F64" s="1"/>
      <c r="G64" s="82"/>
      <c r="H64" s="42"/>
      <c r="I64" s="279">
        <v>374</v>
      </c>
      <c r="J64" s="271"/>
      <c r="K64" s="271"/>
      <c r="L64" s="280">
        <v>374</v>
      </c>
      <c r="M64" s="274"/>
      <c r="N64" s="44"/>
    </row>
    <row r="65" spans="1:14" ht="15.75">
      <c r="A65" s="1"/>
      <c r="B65" s="15"/>
      <c r="C65" s="35"/>
      <c r="D65" s="1" t="s">
        <v>187</v>
      </c>
      <c r="E65" s="1"/>
      <c r="F65" s="1"/>
      <c r="G65" s="82"/>
      <c r="H65" s="48"/>
      <c r="I65" s="279">
        <v>510</v>
      </c>
      <c r="J65" s="271"/>
      <c r="K65" s="271"/>
      <c r="L65" s="280">
        <v>510</v>
      </c>
      <c r="M65" s="274"/>
      <c r="N65" s="44"/>
    </row>
    <row r="66" spans="1:14" ht="15.75">
      <c r="A66" s="1"/>
      <c r="B66" s="15"/>
      <c r="C66" s="35"/>
      <c r="D66" s="1" t="s">
        <v>66</v>
      </c>
      <c r="E66" s="1"/>
      <c r="F66" s="1"/>
      <c r="G66" s="82"/>
      <c r="H66" s="42"/>
      <c r="I66" s="279">
        <f>-145123+4401</f>
        <v>-140722</v>
      </c>
      <c r="J66" s="271"/>
      <c r="K66" s="271"/>
      <c r="L66" s="295">
        <v>-140599</v>
      </c>
      <c r="M66" s="274"/>
      <c r="N66" s="44"/>
    </row>
    <row r="67" spans="1:14" ht="15.75">
      <c r="A67" s="1"/>
      <c r="B67" s="15"/>
      <c r="C67" s="35"/>
      <c r="D67" s="1" t="s">
        <v>65</v>
      </c>
      <c r="E67" s="1"/>
      <c r="F67" s="1"/>
      <c r="G67" s="82"/>
      <c r="H67" s="42"/>
      <c r="I67" s="282">
        <v>-45</v>
      </c>
      <c r="J67" s="271"/>
      <c r="K67" s="271"/>
      <c r="L67" s="283">
        <v>-45</v>
      </c>
      <c r="M67" s="274"/>
      <c r="N67" s="44"/>
    </row>
    <row r="68" spans="1:14" ht="15.75">
      <c r="A68" s="1"/>
      <c r="B68" s="15"/>
      <c r="C68" s="35"/>
      <c r="D68" s="16"/>
      <c r="E68" s="1"/>
      <c r="F68" s="1"/>
      <c r="G68" s="82"/>
      <c r="H68" s="42"/>
      <c r="I68" s="235">
        <f>SUM(I63:I67)</f>
        <v>-139883</v>
      </c>
      <c r="J68" s="271"/>
      <c r="K68" s="272"/>
      <c r="L68" s="288">
        <f>SUM(L63:L67)</f>
        <v>-139760</v>
      </c>
      <c r="M68" s="274"/>
      <c r="N68" s="44"/>
    </row>
    <row r="69" spans="1:14" ht="8.25" customHeight="1">
      <c r="A69" s="1"/>
      <c r="B69" s="15"/>
      <c r="C69" s="35"/>
      <c r="D69" s="1"/>
      <c r="E69" s="1"/>
      <c r="F69" s="1"/>
      <c r="G69" s="82"/>
      <c r="H69" s="42"/>
      <c r="I69" s="235"/>
      <c r="J69" s="271"/>
      <c r="K69" s="272"/>
      <c r="L69" s="273"/>
      <c r="M69" s="274"/>
      <c r="N69" s="44"/>
    </row>
    <row r="70" spans="1:14" ht="15.75">
      <c r="A70" s="1"/>
      <c r="B70" s="15"/>
      <c r="C70" s="35"/>
      <c r="D70" s="27" t="s">
        <v>12</v>
      </c>
      <c r="E70" s="1"/>
      <c r="F70" s="1"/>
      <c r="G70" s="82"/>
      <c r="H70" s="42"/>
      <c r="I70" s="235">
        <v>1524</v>
      </c>
      <c r="J70" s="271"/>
      <c r="K70" s="272"/>
      <c r="L70" s="273">
        <v>1554</v>
      </c>
      <c r="M70" s="274"/>
      <c r="N70" s="44"/>
    </row>
    <row r="71" spans="1:14" ht="15.75">
      <c r="A71" s="1"/>
      <c r="B71" s="15"/>
      <c r="C71" s="35"/>
      <c r="D71" s="2" t="s">
        <v>67</v>
      </c>
      <c r="E71" s="1"/>
      <c r="F71" s="1"/>
      <c r="G71" s="82"/>
      <c r="H71" s="42"/>
      <c r="I71" s="235">
        <v>5242</v>
      </c>
      <c r="J71" s="271"/>
      <c r="K71" s="272"/>
      <c r="L71" s="273">
        <v>5242</v>
      </c>
      <c r="M71" s="274"/>
      <c r="N71" s="44"/>
    </row>
    <row r="72" spans="1:14" ht="18" customHeight="1">
      <c r="A72" s="1"/>
      <c r="B72" s="15"/>
      <c r="C72" s="35"/>
      <c r="D72" s="2" t="s">
        <v>140</v>
      </c>
      <c r="E72" s="1"/>
      <c r="F72" s="1"/>
      <c r="G72" s="82"/>
      <c r="H72" s="42"/>
      <c r="I72" s="235">
        <v>53145</v>
      </c>
      <c r="J72" s="271"/>
      <c r="K72" s="272"/>
      <c r="L72" s="273">
        <v>59008</v>
      </c>
      <c r="M72" s="274"/>
      <c r="N72" s="44"/>
    </row>
    <row r="73" spans="1:14" ht="18" customHeight="1">
      <c r="A73" s="1"/>
      <c r="B73" s="15"/>
      <c r="C73" s="35"/>
      <c r="D73" s="2" t="s">
        <v>141</v>
      </c>
      <c r="E73" s="1"/>
      <c r="F73" s="1"/>
      <c r="G73" s="82"/>
      <c r="H73" s="42"/>
      <c r="I73" s="235">
        <v>56235</v>
      </c>
      <c r="J73" s="271"/>
      <c r="K73" s="272"/>
      <c r="L73" s="273">
        <v>56593</v>
      </c>
      <c r="M73" s="274"/>
      <c r="N73" s="44"/>
    </row>
    <row r="74" spans="1:14" ht="15.75">
      <c r="A74" s="1"/>
      <c r="B74" s="15"/>
      <c r="C74" s="35"/>
      <c r="D74" s="2" t="s">
        <v>129</v>
      </c>
      <c r="E74" s="1"/>
      <c r="F74" s="1"/>
      <c r="G74" s="82"/>
      <c r="H74" s="42"/>
      <c r="I74" s="235">
        <v>9</v>
      </c>
      <c r="J74" s="271"/>
      <c r="K74" s="272"/>
      <c r="L74" s="273">
        <v>20</v>
      </c>
      <c r="M74" s="274"/>
      <c r="N74" s="44"/>
    </row>
    <row r="75" spans="1:14" ht="6" customHeight="1">
      <c r="A75" s="1"/>
      <c r="B75" s="15"/>
      <c r="C75" s="35"/>
      <c r="D75" s="16"/>
      <c r="E75" s="1"/>
      <c r="F75" s="1"/>
      <c r="G75" s="82"/>
      <c r="H75" s="42"/>
      <c r="I75" s="235"/>
      <c r="J75" s="271"/>
      <c r="K75" s="272"/>
      <c r="L75" s="273"/>
      <c r="M75" s="274"/>
      <c r="N75" s="44"/>
    </row>
    <row r="76" spans="1:14" ht="16.5" thickBot="1">
      <c r="A76" s="1"/>
      <c r="B76" s="15"/>
      <c r="C76" s="35"/>
      <c r="D76" s="1"/>
      <c r="E76" s="1"/>
      <c r="F76" s="1"/>
      <c r="G76" s="82"/>
      <c r="H76" s="42"/>
      <c r="I76" s="293">
        <f>+I74+I71+I70+I68+I58+I73+I72+I59+I60+I61</f>
        <v>184714</v>
      </c>
      <c r="J76" s="271"/>
      <c r="K76" s="272"/>
      <c r="L76" s="294">
        <f>+L74+L71+L70+L68+L58+L73+L72+L59+L60+L61</f>
        <v>188102</v>
      </c>
      <c r="M76" s="274"/>
      <c r="N76" s="44"/>
    </row>
    <row r="77" spans="1:14" ht="16.5" thickTop="1">
      <c r="A77" s="1"/>
      <c r="B77" s="15"/>
      <c r="C77" s="35"/>
      <c r="D77" s="1" t="s">
        <v>142</v>
      </c>
      <c r="E77" s="1"/>
      <c r="F77" s="1"/>
      <c r="G77" s="82"/>
      <c r="H77" s="42"/>
      <c r="I77" s="296">
        <f>((I58+I59+I68+I60+I61-I23)/I58)*100</f>
        <v>62.667617297830915</v>
      </c>
      <c r="J77" s="297"/>
      <c r="K77" s="298"/>
      <c r="L77" s="299">
        <f>((L58+L59+L68+L60+L61-L23)/L58)*100</f>
        <v>67.97930142302717</v>
      </c>
      <c r="M77" s="43"/>
      <c r="N77" s="44"/>
    </row>
    <row r="78" spans="1:14" ht="9.75" customHeight="1" thickBot="1">
      <c r="A78" s="1"/>
      <c r="B78" s="49"/>
      <c r="C78" s="50"/>
      <c r="D78" s="51"/>
      <c r="E78" s="51"/>
      <c r="F78" s="51"/>
      <c r="G78" s="52"/>
      <c r="H78" s="53"/>
      <c r="I78" s="128"/>
      <c r="J78" s="110"/>
      <c r="K78" s="109"/>
      <c r="L78" s="109"/>
      <c r="M78" s="54"/>
      <c r="N78" s="44"/>
    </row>
    <row r="79" spans="1:14" ht="16.5" thickTop="1">
      <c r="A79" s="1"/>
      <c r="B79" s="1"/>
      <c r="C79" s="35"/>
      <c r="D79" s="1"/>
      <c r="E79" s="1"/>
      <c r="F79" s="1"/>
      <c r="G79" s="23"/>
      <c r="H79" s="23"/>
      <c r="I79" s="122"/>
      <c r="J79" s="90"/>
      <c r="K79" s="90"/>
      <c r="L79" s="90"/>
      <c r="M79" s="23"/>
      <c r="N79" s="44"/>
    </row>
    <row r="80" spans="1:14" s="3" customFormat="1" ht="15.75">
      <c r="A80" s="1"/>
      <c r="B80" s="313" t="s">
        <v>130</v>
      </c>
      <c r="C80" s="313"/>
      <c r="D80" s="313"/>
      <c r="E80" s="313"/>
      <c r="F80" s="313"/>
      <c r="G80" s="313"/>
      <c r="H80" s="313"/>
      <c r="I80" s="313"/>
      <c r="J80" s="313"/>
      <c r="K80" s="313"/>
      <c r="L80" s="313"/>
      <c r="M80" s="313"/>
      <c r="N80" s="55"/>
    </row>
    <row r="81" spans="9:12" s="3" customFormat="1" ht="15.75">
      <c r="I81" s="127"/>
      <c r="J81" s="108"/>
      <c r="K81" s="108"/>
      <c r="L81" s="108"/>
    </row>
    <row r="82" spans="1:14" s="3" customFormat="1" ht="15.75">
      <c r="A82" s="1"/>
      <c r="E82" s="1"/>
      <c r="F82" s="1"/>
      <c r="G82" s="23"/>
      <c r="H82" s="23"/>
      <c r="I82" s="122">
        <f>+I76-I55</f>
        <v>0</v>
      </c>
      <c r="J82" s="90"/>
      <c r="K82" s="90"/>
      <c r="L82" s="90">
        <f>+L76-L55</f>
        <v>0</v>
      </c>
      <c r="M82" s="23"/>
      <c r="N82" s="55"/>
    </row>
    <row r="83" spans="1:14" ht="15.75">
      <c r="A83" s="24"/>
      <c r="B83" s="1"/>
      <c r="C83" s="5"/>
      <c r="D83" s="4"/>
      <c r="E83" s="4"/>
      <c r="F83" s="4"/>
      <c r="G83" s="25"/>
      <c r="H83" s="25"/>
      <c r="I83" s="129"/>
      <c r="J83" s="92"/>
      <c r="K83" s="92"/>
      <c r="L83" s="92"/>
      <c r="M83" s="25"/>
      <c r="N83" s="44"/>
    </row>
    <row r="84" spans="1:14" ht="15.75">
      <c r="A84" s="1"/>
      <c r="B84" s="1"/>
      <c r="C84" s="5"/>
      <c r="D84" s="4"/>
      <c r="E84" s="4"/>
      <c r="F84" s="4"/>
      <c r="G84" s="25"/>
      <c r="H84" s="25"/>
      <c r="I84" s="129"/>
      <c r="J84" s="92"/>
      <c r="K84" s="92"/>
      <c r="L84" s="92"/>
      <c r="M84" s="25"/>
      <c r="N84" s="44"/>
    </row>
    <row r="85" spans="1:14" ht="15.75">
      <c r="A85" s="1"/>
      <c r="B85" s="1"/>
      <c r="C85" s="5"/>
      <c r="D85" s="4"/>
      <c r="E85" s="4"/>
      <c r="F85" s="4"/>
      <c r="G85" s="25"/>
      <c r="H85" s="25"/>
      <c r="I85" s="129"/>
      <c r="J85" s="92"/>
      <c r="K85" s="92"/>
      <c r="L85" s="92"/>
      <c r="M85" s="25"/>
      <c r="N85" s="44"/>
    </row>
    <row r="86" spans="1:14" ht="15.75">
      <c r="A86" s="1"/>
      <c r="B86" s="1"/>
      <c r="C86" s="5"/>
      <c r="D86" s="4"/>
      <c r="E86" s="4"/>
      <c r="F86" s="4"/>
      <c r="G86" s="25"/>
      <c r="H86" s="25"/>
      <c r="I86" s="129"/>
      <c r="J86" s="92"/>
      <c r="K86" s="92"/>
      <c r="L86" s="92"/>
      <c r="M86" s="25"/>
      <c r="N86" s="44"/>
    </row>
    <row r="87" spans="3:14" ht="15.75" hidden="1">
      <c r="C87" s="21"/>
      <c r="D87" s="56">
        <f ca="1">NOW()</f>
        <v>38222.504591666664</v>
      </c>
      <c r="N87" s="44"/>
    </row>
    <row r="88" spans="1:14" ht="15.75" hidden="1">
      <c r="A88" s="3"/>
      <c r="B88" s="3"/>
      <c r="C88" s="21"/>
      <c r="D88" s="22" t="s">
        <v>9</v>
      </c>
      <c r="G88" s="23"/>
      <c r="H88" s="23"/>
      <c r="I88" s="122">
        <f>I76-I55</f>
        <v>0</v>
      </c>
      <c r="J88" s="90"/>
      <c r="K88" s="90"/>
      <c r="L88" s="90">
        <f>L76-L55</f>
        <v>0</v>
      </c>
      <c r="M88" s="23"/>
      <c r="N88" s="44"/>
    </row>
    <row r="89" spans="3:14" ht="15.75">
      <c r="C89" s="21"/>
      <c r="N89" s="44"/>
    </row>
    <row r="90" spans="3:14" ht="15.75">
      <c r="C90" s="21"/>
      <c r="N90" s="44"/>
    </row>
    <row r="91" spans="3:14" ht="15.75">
      <c r="C91" s="21"/>
      <c r="N91" s="44"/>
    </row>
    <row r="92" spans="3:14" ht="15.75">
      <c r="C92" s="21"/>
      <c r="N92" s="44"/>
    </row>
    <row r="93" ht="15.75">
      <c r="N93" s="44"/>
    </row>
    <row r="94" spans="3:14" ht="15.75">
      <c r="C94" s="21"/>
      <c r="N94" s="44"/>
    </row>
    <row r="95" spans="3:14" ht="15.75">
      <c r="C95" s="21"/>
      <c r="N95" s="44"/>
    </row>
    <row r="96" spans="3:14" ht="15.75">
      <c r="C96" s="21"/>
      <c r="N96" s="44"/>
    </row>
    <row r="97" ht="15.75">
      <c r="N97" s="44"/>
    </row>
    <row r="98" ht="15.75">
      <c r="N98" s="44"/>
    </row>
    <row r="99" ht="15.75">
      <c r="N99" s="44"/>
    </row>
    <row r="100" ht="15.75">
      <c r="N100" s="44"/>
    </row>
    <row r="101" ht="15.75">
      <c r="N101" s="44"/>
    </row>
    <row r="102" ht="15.75">
      <c r="N102" s="44"/>
    </row>
    <row r="103" ht="15.75">
      <c r="N103" s="44"/>
    </row>
    <row r="104" ht="15.75">
      <c r="N104" s="44"/>
    </row>
    <row r="105" ht="15.75">
      <c r="N105" s="44"/>
    </row>
    <row r="106" ht="15.75">
      <c r="N106" s="44"/>
    </row>
    <row r="107" ht="15.75">
      <c r="N107" s="44"/>
    </row>
    <row r="108" ht="15.75">
      <c r="N108" s="44"/>
    </row>
    <row r="109" ht="15.75">
      <c r="N109" s="44"/>
    </row>
    <row r="110" ht="15.75">
      <c r="N110" s="44"/>
    </row>
    <row r="111" ht="15.75">
      <c r="N111" s="44"/>
    </row>
    <row r="112" ht="15.75">
      <c r="N112" s="44"/>
    </row>
    <row r="113" ht="15.75">
      <c r="N113" s="44"/>
    </row>
    <row r="114" ht="15.75">
      <c r="N114" s="44"/>
    </row>
    <row r="115" ht="15.75">
      <c r="N115" s="44"/>
    </row>
    <row r="116" ht="15.75">
      <c r="N116" s="44"/>
    </row>
    <row r="117" ht="15.75">
      <c r="N117" s="44"/>
    </row>
    <row r="118" ht="15.75">
      <c r="N118" s="44"/>
    </row>
    <row r="119" ht="15.75">
      <c r="N119" s="44"/>
    </row>
    <row r="120" ht="15.75">
      <c r="N120" s="44"/>
    </row>
    <row r="121" ht="15.75">
      <c r="N121" s="44"/>
    </row>
    <row r="122" ht="15.75">
      <c r="N122" s="44"/>
    </row>
    <row r="123" ht="15.75">
      <c r="N123" s="44"/>
    </row>
    <row r="124" ht="15.75">
      <c r="N124" s="44"/>
    </row>
    <row r="125" ht="15.75">
      <c r="N125" s="44"/>
    </row>
    <row r="126" ht="15.75">
      <c r="N126" s="44"/>
    </row>
    <row r="127" ht="15.75">
      <c r="N127" s="44"/>
    </row>
    <row r="128" ht="15.75">
      <c r="N128" s="44"/>
    </row>
    <row r="129" ht="15.75">
      <c r="N129" s="44"/>
    </row>
    <row r="130" ht="15.75">
      <c r="N130" s="44"/>
    </row>
    <row r="131" ht="15.75">
      <c r="N131" s="44"/>
    </row>
    <row r="132" ht="15.75">
      <c r="N132" s="44"/>
    </row>
    <row r="133" ht="15.75">
      <c r="N133" s="44"/>
    </row>
    <row r="134" ht="15.75">
      <c r="N134" s="44"/>
    </row>
    <row r="135" ht="15.75">
      <c r="N135" s="44"/>
    </row>
    <row r="136" ht="15.75">
      <c r="N136" s="44"/>
    </row>
  </sheetData>
  <mergeCells count="8">
    <mergeCell ref="B11:M11"/>
    <mergeCell ref="B80:M80"/>
    <mergeCell ref="B10:M10"/>
    <mergeCell ref="B1:M1"/>
    <mergeCell ref="B2:M2"/>
    <mergeCell ref="B7:M7"/>
    <mergeCell ref="B6:M6"/>
    <mergeCell ref="B4:M4"/>
  </mergeCells>
  <printOptions horizontalCentered="1"/>
  <pageMargins left="0.19" right="0.17" top="0.24" bottom="0.27" header="0.27" footer="0.3"/>
  <pageSetup orientation="portrait" paperSize="9" scale="63" r:id="rId2"/>
  <headerFooter alignWithMargins="0">
    <oddFooter>&amp;C&amp;"Times New Roman,Regular"&amp;12&amp;P+1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="75" zoomScaleNormal="75" workbookViewId="0" topLeftCell="A1">
      <selection activeCell="I67" sqref="I67"/>
    </sheetView>
  </sheetViews>
  <sheetFormatPr defaultColWidth="9.140625" defaultRowHeight="12.75"/>
  <cols>
    <col min="1" max="1" width="1.28515625" style="151" customWidth="1"/>
    <col min="2" max="2" width="1.1484375" style="151" customWidth="1"/>
    <col min="3" max="3" width="3.7109375" style="151" hidden="1" customWidth="1"/>
    <col min="4" max="4" width="2.8515625" style="151" hidden="1" customWidth="1"/>
    <col min="5" max="5" width="36.140625" style="151" customWidth="1"/>
    <col min="6" max="6" width="2.8515625" style="151" customWidth="1"/>
    <col min="7" max="7" width="16.8515625" style="151" customWidth="1"/>
    <col min="8" max="8" width="2.421875" style="151" customWidth="1"/>
    <col min="9" max="9" width="16.7109375" style="151" customWidth="1"/>
    <col min="10" max="10" width="1.8515625" style="151" customWidth="1"/>
    <col min="11" max="11" width="1.7109375" style="151" customWidth="1"/>
    <col min="12" max="12" width="16.8515625" style="151" customWidth="1"/>
    <col min="13" max="13" width="1.421875" style="151" customWidth="1"/>
    <col min="14" max="14" width="1.7109375" style="151" customWidth="1"/>
    <col min="15" max="15" width="13.7109375" style="151" customWidth="1"/>
    <col min="16" max="16" width="2.00390625" style="151" customWidth="1"/>
    <col min="17" max="17" width="1.421875" style="151" customWidth="1"/>
    <col min="18" max="18" width="17.00390625" style="151" customWidth="1"/>
    <col min="19" max="19" width="1.8515625" style="151" customWidth="1"/>
    <col min="20" max="16384" width="9.140625" style="151" customWidth="1"/>
  </cols>
  <sheetData>
    <row r="1" spans="1:18" ht="26.25" customHeight="1">
      <c r="A1" s="150"/>
      <c r="B1" s="326" t="s">
        <v>11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18" ht="21" customHeight="1">
      <c r="A2" s="152"/>
      <c r="B2" s="327" t="s">
        <v>0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2:18" ht="9.75" customHeight="1">
      <c r="B3" s="152"/>
      <c r="C3" s="152"/>
      <c r="D3" s="152"/>
      <c r="E3" s="152"/>
      <c r="F3" s="152"/>
      <c r="G3" s="152"/>
      <c r="H3" s="152"/>
      <c r="I3" s="153"/>
      <c r="J3" s="153"/>
      <c r="K3" s="152"/>
      <c r="N3" s="154"/>
      <c r="O3" s="152"/>
      <c r="P3" s="152"/>
      <c r="Q3" s="152"/>
      <c r="R3" s="152"/>
    </row>
    <row r="4" spans="2:18" ht="7.5" customHeight="1">
      <c r="B4" s="152"/>
      <c r="C4" s="152"/>
      <c r="D4" s="152"/>
      <c r="E4" s="152"/>
      <c r="F4" s="152"/>
      <c r="G4" s="152"/>
      <c r="H4" s="152"/>
      <c r="I4" s="154"/>
      <c r="J4" s="154"/>
      <c r="K4" s="152"/>
      <c r="L4" s="153"/>
      <c r="M4" s="153"/>
      <c r="N4" s="154"/>
      <c r="O4" s="152"/>
      <c r="P4" s="152"/>
      <c r="Q4" s="152"/>
      <c r="R4" s="152"/>
    </row>
    <row r="5" spans="2:19" ht="20.25">
      <c r="B5" s="325" t="s">
        <v>71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</row>
    <row r="6" spans="2:18" ht="9.75" customHeight="1">
      <c r="B6" s="152"/>
      <c r="C6" s="152"/>
      <c r="D6" s="152"/>
      <c r="E6" s="152"/>
      <c r="F6" s="152"/>
      <c r="G6" s="152"/>
      <c r="H6" s="152"/>
      <c r="I6" s="154"/>
      <c r="J6" s="154"/>
      <c r="K6" s="152"/>
      <c r="L6" s="153"/>
      <c r="M6" s="153"/>
      <c r="N6" s="154"/>
      <c r="O6" s="152"/>
      <c r="P6" s="152"/>
      <c r="Q6" s="152"/>
      <c r="R6" s="152"/>
    </row>
    <row r="7" spans="1:18" ht="18" customHeight="1">
      <c r="A7" s="152"/>
      <c r="B7" s="327" t="s">
        <v>205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</row>
    <row r="8" spans="1:18" ht="18" customHeight="1">
      <c r="A8" s="152"/>
      <c r="B8" s="327" t="s">
        <v>10</v>
      </c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</row>
    <row r="9" spans="2:18" ht="15.75" hidden="1">
      <c r="B9" s="152"/>
      <c r="C9" s="152"/>
      <c r="D9" s="152"/>
      <c r="E9" s="154"/>
      <c r="F9" s="154"/>
      <c r="G9" s="152"/>
      <c r="H9" s="152"/>
      <c r="I9" s="152" t="s">
        <v>72</v>
      </c>
      <c r="J9" s="152"/>
      <c r="K9" s="155"/>
      <c r="L9" s="156" t="s">
        <v>73</v>
      </c>
      <c r="M9" s="156"/>
      <c r="N9" s="157"/>
      <c r="O9" s="156" t="s">
        <v>74</v>
      </c>
      <c r="P9" s="156"/>
      <c r="Q9" s="152"/>
      <c r="R9" s="152"/>
    </row>
    <row r="10" spans="2:18" ht="6.75" customHeight="1" thickBot="1">
      <c r="B10" s="152"/>
      <c r="C10" s="152"/>
      <c r="D10" s="152"/>
      <c r="E10" s="152"/>
      <c r="F10" s="152"/>
      <c r="G10" s="152"/>
      <c r="H10" s="152"/>
      <c r="I10" s="154"/>
      <c r="J10" s="154"/>
      <c r="K10" s="152"/>
      <c r="L10" s="153"/>
      <c r="M10" s="153"/>
      <c r="N10" s="154"/>
      <c r="O10" s="152"/>
      <c r="P10" s="152"/>
      <c r="Q10" s="152"/>
      <c r="R10" s="152"/>
    </row>
    <row r="11" spans="2:18" ht="6" customHeight="1" thickTop="1">
      <c r="B11" s="158"/>
      <c r="C11" s="158"/>
      <c r="D11" s="158"/>
      <c r="E11" s="158"/>
      <c r="F11" s="158"/>
      <c r="G11" s="158"/>
      <c r="H11" s="158"/>
      <c r="I11" s="159"/>
      <c r="J11" s="159"/>
      <c r="K11" s="158"/>
      <c r="L11" s="160"/>
      <c r="M11" s="160"/>
      <c r="N11" s="159"/>
      <c r="O11" s="158"/>
      <c r="P11" s="158"/>
      <c r="Q11" s="158"/>
      <c r="R11" s="158"/>
    </row>
    <row r="12" spans="2:18" ht="24" customHeight="1">
      <c r="B12" s="325" t="s">
        <v>75</v>
      </c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</row>
    <row r="13" spans="2:18" ht="21" customHeight="1">
      <c r="B13" s="325" t="s">
        <v>206</v>
      </c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</row>
    <row r="14" spans="2:18" ht="6" customHeight="1" thickBot="1">
      <c r="B14" s="161"/>
      <c r="C14" s="161"/>
      <c r="D14" s="161"/>
      <c r="E14" s="162"/>
      <c r="F14" s="162"/>
      <c r="G14" s="163"/>
      <c r="H14" s="161"/>
      <c r="I14" s="162"/>
      <c r="J14" s="162"/>
      <c r="K14" s="161"/>
      <c r="L14" s="161"/>
      <c r="M14" s="161"/>
      <c r="N14" s="161"/>
      <c r="O14" s="161"/>
      <c r="P14" s="161"/>
      <c r="Q14" s="161"/>
      <c r="R14" s="161"/>
    </row>
    <row r="15" spans="2:18" ht="9.75" customHeight="1" thickTop="1">
      <c r="B15" s="152"/>
      <c r="C15" s="156" t="s">
        <v>2</v>
      </c>
      <c r="D15" s="154"/>
      <c r="E15" s="154"/>
      <c r="F15" s="154"/>
      <c r="G15" s="164"/>
      <c r="H15" s="164"/>
      <c r="I15" s="154"/>
      <c r="J15" s="154"/>
      <c r="K15" s="164"/>
      <c r="L15" s="164"/>
      <c r="M15" s="164"/>
      <c r="N15" s="164"/>
      <c r="O15" s="164"/>
      <c r="P15" s="164"/>
      <c r="Q15" s="164"/>
      <c r="R15" s="164"/>
    </row>
    <row r="16" spans="2:19" ht="6" customHeight="1">
      <c r="B16" s="152"/>
      <c r="C16" s="156"/>
      <c r="D16" s="154"/>
      <c r="E16" s="154"/>
      <c r="F16" s="154"/>
      <c r="G16" s="164"/>
      <c r="H16" s="165"/>
      <c r="I16" s="166"/>
      <c r="J16" s="166"/>
      <c r="K16" s="167"/>
      <c r="L16" s="167"/>
      <c r="M16" s="168"/>
      <c r="N16" s="169"/>
      <c r="O16" s="167"/>
      <c r="P16" s="167"/>
      <c r="Q16" s="167"/>
      <c r="R16" s="167"/>
      <c r="S16" s="168"/>
    </row>
    <row r="17" spans="2:19" ht="13.5" customHeight="1">
      <c r="B17" s="152"/>
      <c r="C17" s="152"/>
      <c r="D17" s="152"/>
      <c r="E17" s="152"/>
      <c r="F17" s="152"/>
      <c r="G17" s="152"/>
      <c r="H17" s="318" t="s">
        <v>76</v>
      </c>
      <c r="I17" s="319"/>
      <c r="J17" s="319"/>
      <c r="K17" s="319"/>
      <c r="L17" s="319"/>
      <c r="M17" s="320"/>
      <c r="N17" s="318" t="s">
        <v>77</v>
      </c>
      <c r="O17" s="319"/>
      <c r="P17" s="319"/>
      <c r="Q17" s="319"/>
      <c r="R17" s="319"/>
      <c r="S17" s="320"/>
    </row>
    <row r="18" spans="2:19" ht="6.75" customHeight="1">
      <c r="B18" s="152"/>
      <c r="C18" s="152"/>
      <c r="D18" s="152"/>
      <c r="E18" s="152"/>
      <c r="F18" s="152"/>
      <c r="G18" s="152"/>
      <c r="H18" s="172"/>
      <c r="I18" s="173"/>
      <c r="J18" s="173"/>
      <c r="K18" s="174"/>
      <c r="L18" s="175"/>
      <c r="M18" s="176"/>
      <c r="N18" s="177"/>
      <c r="O18" s="173"/>
      <c r="P18" s="173"/>
      <c r="Q18" s="175"/>
      <c r="R18" s="175"/>
      <c r="S18" s="176"/>
    </row>
    <row r="19" spans="2:19" ht="15.75">
      <c r="B19" s="178"/>
      <c r="C19" s="179"/>
      <c r="D19" s="179"/>
      <c r="E19" s="179"/>
      <c r="F19" s="179"/>
      <c r="G19" s="180"/>
      <c r="H19" s="181"/>
      <c r="I19" s="182" t="s">
        <v>78</v>
      </c>
      <c r="J19" s="183"/>
      <c r="K19" s="321" t="s">
        <v>79</v>
      </c>
      <c r="L19" s="321"/>
      <c r="M19" s="322"/>
      <c r="N19" s="179"/>
      <c r="O19" s="182" t="s">
        <v>78</v>
      </c>
      <c r="P19" s="183"/>
      <c r="Q19" s="321" t="s">
        <v>79</v>
      </c>
      <c r="R19" s="321"/>
      <c r="S19" s="322"/>
    </row>
    <row r="20" spans="2:19" ht="15.75">
      <c r="B20" s="184"/>
      <c r="C20" s="152"/>
      <c r="D20" s="152"/>
      <c r="E20" s="152"/>
      <c r="F20" s="152"/>
      <c r="G20" s="185"/>
      <c r="H20" s="186"/>
      <c r="I20" s="170" t="s">
        <v>80</v>
      </c>
      <c r="J20" s="171"/>
      <c r="K20" s="319" t="s">
        <v>81</v>
      </c>
      <c r="L20" s="319"/>
      <c r="M20" s="320"/>
      <c r="N20" s="152"/>
      <c r="O20" s="170" t="s">
        <v>80</v>
      </c>
      <c r="P20" s="171"/>
      <c r="Q20" s="319" t="s">
        <v>81</v>
      </c>
      <c r="R20" s="319"/>
      <c r="S20" s="320"/>
    </row>
    <row r="21" spans="2:19" ht="15.75">
      <c r="B21" s="184"/>
      <c r="C21" s="152"/>
      <c r="D21" s="152"/>
      <c r="E21" s="152"/>
      <c r="F21" s="152"/>
      <c r="G21" s="185"/>
      <c r="H21" s="186"/>
      <c r="I21" s="170" t="s">
        <v>82</v>
      </c>
      <c r="J21" s="171"/>
      <c r="K21" s="319" t="s">
        <v>82</v>
      </c>
      <c r="L21" s="319"/>
      <c r="M21" s="320"/>
      <c r="N21" s="152"/>
      <c r="O21" s="170" t="s">
        <v>83</v>
      </c>
      <c r="P21" s="171"/>
      <c r="Q21" s="153"/>
      <c r="R21" s="170" t="s">
        <v>84</v>
      </c>
      <c r="S21" s="185"/>
    </row>
    <row r="22" spans="2:19" ht="15.75">
      <c r="B22" s="184"/>
      <c r="C22" s="152"/>
      <c r="D22" s="152"/>
      <c r="E22" s="152"/>
      <c r="F22" s="152"/>
      <c r="G22" s="187" t="s">
        <v>37</v>
      </c>
      <c r="H22" s="186"/>
      <c r="I22" s="170" t="s">
        <v>207</v>
      </c>
      <c r="J22" s="171"/>
      <c r="K22" s="153"/>
      <c r="L22" s="170" t="s">
        <v>208</v>
      </c>
      <c r="M22" s="171"/>
      <c r="N22" s="152"/>
      <c r="O22" s="170" t="str">
        <f>I22</f>
        <v>30.6.2004</v>
      </c>
      <c r="P22" s="171"/>
      <c r="Q22" s="153"/>
      <c r="R22" s="170" t="str">
        <f>L22</f>
        <v>30.6.2003</v>
      </c>
      <c r="S22" s="185"/>
    </row>
    <row r="23" spans="2:19" ht="15.75">
      <c r="B23" s="172"/>
      <c r="C23" s="188"/>
      <c r="D23" s="188"/>
      <c r="E23" s="188"/>
      <c r="F23" s="188"/>
      <c r="G23" s="189"/>
      <c r="H23" s="190"/>
      <c r="I23" s="191" t="s">
        <v>7</v>
      </c>
      <c r="J23" s="192"/>
      <c r="K23" s="193"/>
      <c r="L23" s="191" t="s">
        <v>7</v>
      </c>
      <c r="M23" s="192"/>
      <c r="N23" s="188"/>
      <c r="O23" s="191" t="s">
        <v>7</v>
      </c>
      <c r="P23" s="192"/>
      <c r="Q23" s="193"/>
      <c r="R23" s="191" t="s">
        <v>7</v>
      </c>
      <c r="S23" s="189"/>
    </row>
    <row r="24" spans="2:19" ht="15.75">
      <c r="B24" s="178"/>
      <c r="C24" s="194"/>
      <c r="D24" s="179"/>
      <c r="E24" s="194"/>
      <c r="F24" s="194"/>
      <c r="G24" s="180"/>
      <c r="H24" s="184"/>
      <c r="I24" s="195"/>
      <c r="J24" s="196"/>
      <c r="K24" s="152"/>
      <c r="L24" s="197"/>
      <c r="M24" s="198"/>
      <c r="N24" s="152"/>
      <c r="O24" s="195"/>
      <c r="P24" s="196"/>
      <c r="Q24" s="152"/>
      <c r="R24" s="195"/>
      <c r="S24" s="185"/>
    </row>
    <row r="25" spans="2:19" ht="15" customHeight="1">
      <c r="B25" s="184"/>
      <c r="C25" s="152"/>
      <c r="D25" s="152"/>
      <c r="E25" s="152" t="s">
        <v>85</v>
      </c>
      <c r="F25" s="152"/>
      <c r="G25" s="185"/>
      <c r="H25" s="184"/>
      <c r="I25" s="203">
        <v>8867</v>
      </c>
      <c r="J25" s="204"/>
      <c r="K25" s="205"/>
      <c r="L25" s="206">
        <v>42458</v>
      </c>
      <c r="M25" s="207"/>
      <c r="N25" s="205"/>
      <c r="O25" s="203">
        <f>+I25+32360</f>
        <v>41227</v>
      </c>
      <c r="P25" s="204"/>
      <c r="Q25" s="205"/>
      <c r="R25" s="208">
        <f>+L25+48813</f>
        <v>91271</v>
      </c>
      <c r="S25" s="185"/>
    </row>
    <row r="26" spans="2:19" ht="15" customHeight="1">
      <c r="B26" s="184"/>
      <c r="C26" s="156"/>
      <c r="D26" s="152"/>
      <c r="E26" s="156"/>
      <c r="F26" s="156"/>
      <c r="G26" s="185"/>
      <c r="H26" s="184"/>
      <c r="I26" s="203"/>
      <c r="J26" s="204"/>
      <c r="K26" s="205"/>
      <c r="L26" s="206"/>
      <c r="M26" s="207"/>
      <c r="N26" s="205"/>
      <c r="O26" s="203"/>
      <c r="P26" s="204"/>
      <c r="Q26" s="205"/>
      <c r="R26" s="208"/>
      <c r="S26" s="185"/>
    </row>
    <row r="27" spans="2:19" ht="15" customHeight="1">
      <c r="B27" s="184"/>
      <c r="C27" s="152"/>
      <c r="D27" s="152"/>
      <c r="E27" s="156" t="s">
        <v>86</v>
      </c>
      <c r="F27" s="156"/>
      <c r="G27" s="185"/>
      <c r="H27" s="184"/>
      <c r="I27" s="209">
        <v>-5831</v>
      </c>
      <c r="J27" s="210"/>
      <c r="K27" s="205"/>
      <c r="L27" s="211">
        <v>-35506</v>
      </c>
      <c r="M27" s="207"/>
      <c r="N27" s="205"/>
      <c r="O27" s="212">
        <f>+I27-27027</f>
        <v>-32858</v>
      </c>
      <c r="P27" s="213"/>
      <c r="Q27" s="205"/>
      <c r="R27" s="214">
        <f>+L27-42326</f>
        <v>-77832</v>
      </c>
      <c r="S27" s="185"/>
    </row>
    <row r="28" spans="2:19" ht="12" customHeight="1">
      <c r="B28" s="184"/>
      <c r="C28" s="156"/>
      <c r="D28" s="152"/>
      <c r="E28" s="156"/>
      <c r="F28" s="156"/>
      <c r="G28" s="185"/>
      <c r="H28" s="184"/>
      <c r="I28" s="203"/>
      <c r="J28" s="204"/>
      <c r="K28" s="205"/>
      <c r="L28" s="206"/>
      <c r="M28" s="207"/>
      <c r="N28" s="205"/>
      <c r="O28" s="203"/>
      <c r="P28" s="204"/>
      <c r="Q28" s="205"/>
      <c r="R28" s="208"/>
      <c r="S28" s="185"/>
    </row>
    <row r="29" spans="2:19" ht="15" customHeight="1">
      <c r="B29" s="184"/>
      <c r="C29" s="152"/>
      <c r="D29" s="152"/>
      <c r="E29" s="152" t="s">
        <v>104</v>
      </c>
      <c r="F29" s="152"/>
      <c r="G29" s="185"/>
      <c r="H29" s="184"/>
      <c r="I29" s="203">
        <f>+I25+I27</f>
        <v>3036</v>
      </c>
      <c r="J29" s="204"/>
      <c r="K29" s="205"/>
      <c r="L29" s="203">
        <f>+L25+L27</f>
        <v>6952</v>
      </c>
      <c r="M29" s="207"/>
      <c r="N29" s="205"/>
      <c r="O29" s="203">
        <f>+O25+O27</f>
        <v>8369</v>
      </c>
      <c r="P29" s="204"/>
      <c r="Q29" s="205"/>
      <c r="R29" s="203">
        <f>+R25+R27</f>
        <v>13439</v>
      </c>
      <c r="S29" s="185"/>
    </row>
    <row r="30" spans="2:19" ht="15" customHeight="1">
      <c r="B30" s="184"/>
      <c r="C30" s="152"/>
      <c r="D30" s="152"/>
      <c r="E30" s="152"/>
      <c r="F30" s="152"/>
      <c r="G30" s="185"/>
      <c r="H30" s="184"/>
      <c r="I30" s="205"/>
      <c r="J30" s="204"/>
      <c r="K30" s="205"/>
      <c r="L30" s="215"/>
      <c r="M30" s="207"/>
      <c r="N30" s="205"/>
      <c r="O30" s="205"/>
      <c r="P30" s="204"/>
      <c r="Q30" s="205"/>
      <c r="R30" s="216"/>
      <c r="S30" s="185"/>
    </row>
    <row r="31" spans="2:19" ht="15" customHeight="1">
      <c r="B31" s="184"/>
      <c r="C31" s="152"/>
      <c r="D31" s="152"/>
      <c r="E31" s="152" t="s">
        <v>87</v>
      </c>
      <c r="F31" s="152"/>
      <c r="G31" s="185"/>
      <c r="H31" s="184"/>
      <c r="I31" s="203">
        <f>251+4401</f>
        <v>4652</v>
      </c>
      <c r="J31" s="204"/>
      <c r="K31" s="205"/>
      <c r="L31" s="206">
        <v>1903</v>
      </c>
      <c r="M31" s="217"/>
      <c r="N31" s="203"/>
      <c r="O31" s="203">
        <f>+I31+1634</f>
        <v>6286</v>
      </c>
      <c r="P31" s="218"/>
      <c r="Q31" s="203"/>
      <c r="R31" s="208">
        <f>+L31+404</f>
        <v>2307</v>
      </c>
      <c r="S31" s="185"/>
    </row>
    <row r="32" spans="2:19" ht="12" customHeight="1">
      <c r="B32" s="184"/>
      <c r="C32" s="156"/>
      <c r="D32" s="152"/>
      <c r="E32" s="156"/>
      <c r="F32" s="156"/>
      <c r="G32" s="187"/>
      <c r="H32" s="184"/>
      <c r="I32" s="203"/>
      <c r="J32" s="204"/>
      <c r="K32" s="205"/>
      <c r="L32" s="205"/>
      <c r="M32" s="204"/>
      <c r="N32" s="205"/>
      <c r="O32" s="203"/>
      <c r="P32" s="204"/>
      <c r="Q32" s="205"/>
      <c r="R32" s="205"/>
      <c r="S32" s="185"/>
    </row>
    <row r="33" spans="2:19" ht="15" customHeight="1">
      <c r="B33" s="184"/>
      <c r="C33" s="152"/>
      <c r="D33" s="152"/>
      <c r="E33" s="152" t="s">
        <v>88</v>
      </c>
      <c r="F33" s="152"/>
      <c r="G33" s="187"/>
      <c r="H33" s="184"/>
      <c r="I33" s="203">
        <v>-2764</v>
      </c>
      <c r="J33" s="204"/>
      <c r="K33" s="205"/>
      <c r="L33" s="206">
        <v>-3320</v>
      </c>
      <c r="M33" s="207"/>
      <c r="N33" s="205"/>
      <c r="O33" s="203">
        <f>+I33-2385</f>
        <v>-5149</v>
      </c>
      <c r="P33" s="204"/>
      <c r="Q33" s="205"/>
      <c r="R33" s="208">
        <f>+L33-2659</f>
        <v>-5979</v>
      </c>
      <c r="S33" s="185"/>
    </row>
    <row r="34" spans="2:19" ht="12" customHeight="1">
      <c r="B34" s="184"/>
      <c r="C34" s="152"/>
      <c r="D34" s="152"/>
      <c r="E34" s="152"/>
      <c r="F34" s="152"/>
      <c r="G34" s="187"/>
      <c r="H34" s="184"/>
      <c r="I34" s="203"/>
      <c r="J34" s="204"/>
      <c r="K34" s="205"/>
      <c r="L34" s="206"/>
      <c r="M34" s="207"/>
      <c r="N34" s="205"/>
      <c r="O34" s="203"/>
      <c r="P34" s="204"/>
      <c r="Q34" s="205"/>
      <c r="R34" s="208"/>
      <c r="S34" s="185"/>
    </row>
    <row r="35" spans="2:19" ht="15" customHeight="1">
      <c r="B35" s="184"/>
      <c r="C35" s="152"/>
      <c r="D35" s="152"/>
      <c r="E35" s="152" t="s">
        <v>89</v>
      </c>
      <c r="F35" s="152"/>
      <c r="G35" s="187"/>
      <c r="H35" s="184"/>
      <c r="I35" s="203">
        <v>10</v>
      </c>
      <c r="J35" s="204"/>
      <c r="K35" s="205"/>
      <c r="L35" s="206">
        <v>23</v>
      </c>
      <c r="M35" s="207"/>
      <c r="N35" s="205"/>
      <c r="O35" s="203">
        <f>+I35-10</f>
        <v>0</v>
      </c>
      <c r="P35" s="204"/>
      <c r="Q35" s="205"/>
      <c r="R35" s="208">
        <f>+L35-5</f>
        <v>18</v>
      </c>
      <c r="S35" s="185"/>
    </row>
    <row r="36" spans="2:19" ht="15" customHeight="1">
      <c r="B36" s="184"/>
      <c r="C36" s="152"/>
      <c r="D36" s="152"/>
      <c r="E36" s="152"/>
      <c r="F36" s="152"/>
      <c r="G36" s="187"/>
      <c r="H36" s="184"/>
      <c r="I36" s="203"/>
      <c r="J36" s="204"/>
      <c r="K36" s="205"/>
      <c r="L36" s="206"/>
      <c r="M36" s="207"/>
      <c r="N36" s="205"/>
      <c r="O36" s="203"/>
      <c r="P36" s="204"/>
      <c r="Q36" s="205"/>
      <c r="R36" s="208"/>
      <c r="S36" s="185"/>
    </row>
    <row r="37" spans="2:19" ht="15" customHeight="1">
      <c r="B37" s="184"/>
      <c r="C37" s="152"/>
      <c r="D37" s="152"/>
      <c r="E37" s="152" t="s">
        <v>216</v>
      </c>
      <c r="F37" s="152"/>
      <c r="G37" s="187"/>
      <c r="H37" s="184"/>
      <c r="I37" s="203">
        <v>0</v>
      </c>
      <c r="J37" s="204"/>
      <c r="K37" s="205"/>
      <c r="L37" s="206">
        <v>-50</v>
      </c>
      <c r="M37" s="207"/>
      <c r="N37" s="205"/>
      <c r="O37" s="203">
        <f>+I37</f>
        <v>0</v>
      </c>
      <c r="P37" s="204"/>
      <c r="Q37" s="205"/>
      <c r="R37" s="208">
        <f>+L37</f>
        <v>-50</v>
      </c>
      <c r="S37" s="185"/>
    </row>
    <row r="38" spans="2:19" ht="15" customHeight="1">
      <c r="B38" s="184"/>
      <c r="C38" s="152"/>
      <c r="D38" s="152"/>
      <c r="E38" s="152"/>
      <c r="F38" s="152"/>
      <c r="G38" s="187"/>
      <c r="H38" s="184"/>
      <c r="I38" s="212"/>
      <c r="J38" s="204"/>
      <c r="K38" s="205"/>
      <c r="L38" s="211"/>
      <c r="M38" s="207"/>
      <c r="N38" s="205"/>
      <c r="O38" s="212"/>
      <c r="P38" s="204"/>
      <c r="Q38" s="205"/>
      <c r="R38" s="214"/>
      <c r="S38" s="185"/>
    </row>
    <row r="39" spans="2:19" ht="9" customHeight="1">
      <c r="B39" s="184"/>
      <c r="C39" s="152"/>
      <c r="D39" s="152"/>
      <c r="E39" s="152"/>
      <c r="F39" s="152"/>
      <c r="G39" s="187"/>
      <c r="H39" s="184"/>
      <c r="I39" s="203"/>
      <c r="J39" s="204"/>
      <c r="K39" s="205"/>
      <c r="L39" s="206"/>
      <c r="M39" s="207"/>
      <c r="N39" s="205"/>
      <c r="O39" s="205"/>
      <c r="P39" s="204"/>
      <c r="Q39" s="205"/>
      <c r="R39" s="208"/>
      <c r="S39" s="185"/>
    </row>
    <row r="40" spans="2:19" ht="15" customHeight="1">
      <c r="B40" s="184"/>
      <c r="C40" s="156"/>
      <c r="D40" s="152"/>
      <c r="E40" s="152" t="s">
        <v>105</v>
      </c>
      <c r="F40" s="152"/>
      <c r="G40" s="187"/>
      <c r="H40" s="184"/>
      <c r="I40" s="203">
        <f>SUM(I29:I37)</f>
        <v>4934</v>
      </c>
      <c r="J40" s="204"/>
      <c r="K40" s="205"/>
      <c r="L40" s="203">
        <f>SUM(L29:L37)</f>
        <v>5508</v>
      </c>
      <c r="M40" s="207"/>
      <c r="N40" s="205"/>
      <c r="O40" s="203">
        <f>SUM(O29:O37)</f>
        <v>9506</v>
      </c>
      <c r="P40" s="204"/>
      <c r="Q40" s="205"/>
      <c r="R40" s="203">
        <f>SUM(R29:R37)</f>
        <v>9735</v>
      </c>
      <c r="S40" s="185"/>
    </row>
    <row r="41" spans="2:19" ht="12" customHeight="1">
      <c r="B41" s="184"/>
      <c r="C41" s="156"/>
      <c r="D41" s="152"/>
      <c r="E41" s="152"/>
      <c r="F41" s="152"/>
      <c r="G41" s="187"/>
      <c r="H41" s="184"/>
      <c r="I41" s="203"/>
      <c r="J41" s="204"/>
      <c r="K41" s="205"/>
      <c r="L41" s="206"/>
      <c r="M41" s="207"/>
      <c r="N41" s="205"/>
      <c r="O41" s="203"/>
      <c r="P41" s="204"/>
      <c r="Q41" s="205"/>
      <c r="R41" s="208"/>
      <c r="S41" s="185"/>
    </row>
    <row r="42" spans="2:19" ht="15" customHeight="1">
      <c r="B42" s="184"/>
      <c r="C42" s="156"/>
      <c r="D42" s="152"/>
      <c r="E42" s="152" t="s">
        <v>90</v>
      </c>
      <c r="F42" s="152"/>
      <c r="G42" s="187"/>
      <c r="H42" s="184"/>
      <c r="I42" s="212">
        <v>-4210</v>
      </c>
      <c r="J42" s="204"/>
      <c r="K42" s="205"/>
      <c r="L42" s="211">
        <v>-14251</v>
      </c>
      <c r="M42" s="207"/>
      <c r="N42" s="205"/>
      <c r="O42" s="212">
        <f>+I42-4140</f>
        <v>-8350</v>
      </c>
      <c r="P42" s="204"/>
      <c r="Q42" s="205"/>
      <c r="R42" s="214">
        <f>+L42-13874</f>
        <v>-28125</v>
      </c>
      <c r="S42" s="185"/>
    </row>
    <row r="43" spans="2:19" ht="12" customHeight="1">
      <c r="B43" s="184"/>
      <c r="C43" s="152"/>
      <c r="D43" s="152"/>
      <c r="E43" s="152"/>
      <c r="F43" s="152"/>
      <c r="G43" s="187"/>
      <c r="H43" s="184"/>
      <c r="I43" s="203"/>
      <c r="J43" s="204"/>
      <c r="K43" s="205"/>
      <c r="L43" s="215"/>
      <c r="M43" s="207"/>
      <c r="N43" s="205"/>
      <c r="O43" s="203"/>
      <c r="P43" s="204"/>
      <c r="Q43" s="205"/>
      <c r="R43" s="216"/>
      <c r="S43" s="185"/>
    </row>
    <row r="44" spans="2:19" ht="15" customHeight="1">
      <c r="B44" s="184"/>
      <c r="C44" s="156"/>
      <c r="D44" s="152"/>
      <c r="E44" s="156" t="s">
        <v>193</v>
      </c>
      <c r="F44" s="152"/>
      <c r="G44" s="187"/>
      <c r="H44" s="184"/>
      <c r="I44" s="203">
        <f>SUM(I40:I42)</f>
        <v>724</v>
      </c>
      <c r="J44" s="204"/>
      <c r="K44" s="205"/>
      <c r="L44" s="203">
        <f>SUM(L40:L42)</f>
        <v>-8743</v>
      </c>
      <c r="M44" s="207"/>
      <c r="N44" s="205"/>
      <c r="O44" s="203">
        <f>SUM(O40:O42)</f>
        <v>1156</v>
      </c>
      <c r="P44" s="204"/>
      <c r="Q44" s="205"/>
      <c r="R44" s="203">
        <f>SUM(R40:R42)</f>
        <v>-18390</v>
      </c>
      <c r="S44" s="185"/>
    </row>
    <row r="45" spans="2:19" ht="15" customHeight="1">
      <c r="B45" s="184"/>
      <c r="C45" s="152"/>
      <c r="D45" s="152"/>
      <c r="E45" s="152"/>
      <c r="F45" s="152"/>
      <c r="G45" s="187"/>
      <c r="H45" s="184"/>
      <c r="I45" s="205"/>
      <c r="J45" s="204"/>
      <c r="K45" s="205"/>
      <c r="L45" s="206"/>
      <c r="M45" s="207"/>
      <c r="N45" s="205"/>
      <c r="O45" s="205"/>
      <c r="P45" s="204"/>
      <c r="Q45" s="205"/>
      <c r="R45" s="216"/>
      <c r="S45" s="185"/>
    </row>
    <row r="46" spans="2:19" ht="15" customHeight="1">
      <c r="B46" s="184"/>
      <c r="C46" s="154"/>
      <c r="D46" s="152"/>
      <c r="E46" s="152" t="s">
        <v>91</v>
      </c>
      <c r="F46" s="152"/>
      <c r="G46" s="187"/>
      <c r="H46" s="184"/>
      <c r="I46" s="212">
        <v>-4</v>
      </c>
      <c r="J46" s="204"/>
      <c r="K46" s="205"/>
      <c r="L46" s="211">
        <v>-5</v>
      </c>
      <c r="M46" s="207"/>
      <c r="N46" s="205"/>
      <c r="O46" s="212">
        <f>+I46-5</f>
        <v>-9</v>
      </c>
      <c r="P46" s="204"/>
      <c r="Q46" s="205"/>
      <c r="R46" s="211">
        <f>+L46-2</f>
        <v>-7</v>
      </c>
      <c r="S46" s="185"/>
    </row>
    <row r="47" spans="2:19" ht="15" customHeight="1">
      <c r="B47" s="184"/>
      <c r="C47" s="154"/>
      <c r="D47" s="152"/>
      <c r="E47" s="152"/>
      <c r="F47" s="152"/>
      <c r="G47" s="187"/>
      <c r="H47" s="184"/>
      <c r="I47" s="203"/>
      <c r="J47" s="204"/>
      <c r="K47" s="205"/>
      <c r="L47" s="206"/>
      <c r="M47" s="207"/>
      <c r="N47" s="205"/>
      <c r="O47" s="203"/>
      <c r="P47" s="204"/>
      <c r="Q47" s="205"/>
      <c r="R47" s="208"/>
      <c r="S47" s="185"/>
    </row>
    <row r="48" spans="2:19" ht="15" customHeight="1">
      <c r="B48" s="184"/>
      <c r="C48" s="156"/>
      <c r="D48" s="152"/>
      <c r="E48" s="156" t="s">
        <v>194</v>
      </c>
      <c r="F48" s="156"/>
      <c r="G48" s="187"/>
      <c r="H48" s="184"/>
      <c r="I48" s="203">
        <f>SUM(I44:I46)</f>
        <v>720</v>
      </c>
      <c r="J48" s="204"/>
      <c r="K48" s="205"/>
      <c r="L48" s="203">
        <f>SUM(L44:L46)</f>
        <v>-8748</v>
      </c>
      <c r="M48" s="207"/>
      <c r="N48" s="205"/>
      <c r="O48" s="203">
        <f>SUM(O44:O46)</f>
        <v>1147</v>
      </c>
      <c r="P48" s="204"/>
      <c r="Q48" s="205"/>
      <c r="R48" s="203">
        <f>SUM(R44:R46)</f>
        <v>-18397</v>
      </c>
      <c r="S48" s="185"/>
    </row>
    <row r="49" spans="2:19" ht="15" customHeight="1">
      <c r="B49" s="184"/>
      <c r="C49" s="152"/>
      <c r="D49" s="152"/>
      <c r="E49" s="156"/>
      <c r="F49" s="156"/>
      <c r="G49" s="187"/>
      <c r="H49" s="184"/>
      <c r="I49" s="208"/>
      <c r="J49" s="219"/>
      <c r="K49" s="216"/>
      <c r="L49" s="215"/>
      <c r="M49" s="207"/>
      <c r="N49" s="205"/>
      <c r="O49" s="208"/>
      <c r="P49" s="219"/>
      <c r="Q49" s="205"/>
      <c r="R49" s="208"/>
      <c r="S49" s="185"/>
    </row>
    <row r="50" spans="2:19" ht="15" customHeight="1">
      <c r="B50" s="184"/>
      <c r="C50" s="152"/>
      <c r="D50" s="152"/>
      <c r="E50" s="156" t="s">
        <v>92</v>
      </c>
      <c r="F50" s="199"/>
      <c r="G50" s="187" t="s">
        <v>125</v>
      </c>
      <c r="H50" s="184"/>
      <c r="I50" s="220">
        <v>0</v>
      </c>
      <c r="J50" s="219"/>
      <c r="K50" s="216"/>
      <c r="L50" s="211">
        <v>0</v>
      </c>
      <c r="M50" s="207"/>
      <c r="N50" s="205"/>
      <c r="O50" s="214">
        <f>+I50</f>
        <v>0</v>
      </c>
      <c r="P50" s="221"/>
      <c r="Q50" s="205"/>
      <c r="R50" s="214">
        <f>+L50+140</f>
        <v>140</v>
      </c>
      <c r="S50" s="185"/>
    </row>
    <row r="51" spans="2:19" ht="15" customHeight="1">
      <c r="B51" s="184"/>
      <c r="C51" s="156"/>
      <c r="D51" s="152"/>
      <c r="E51" s="156"/>
      <c r="F51" s="156"/>
      <c r="G51" s="187"/>
      <c r="H51" s="184"/>
      <c r="I51" s="222"/>
      <c r="J51" s="223"/>
      <c r="K51" s="215"/>
      <c r="L51" s="224"/>
      <c r="M51" s="225"/>
      <c r="N51" s="205"/>
      <c r="O51" s="224"/>
      <c r="P51" s="223"/>
      <c r="Q51" s="205"/>
      <c r="R51" s="226"/>
      <c r="S51" s="185"/>
    </row>
    <row r="52" spans="2:19" ht="15" customHeight="1">
      <c r="B52" s="184"/>
      <c r="C52" s="152"/>
      <c r="D52" s="152"/>
      <c r="E52" s="152" t="s">
        <v>195</v>
      </c>
      <c r="F52" s="152"/>
      <c r="G52" s="187"/>
      <c r="H52" s="184"/>
      <c r="I52" s="203">
        <f>SUM(I48:I50)</f>
        <v>720</v>
      </c>
      <c r="J52" s="204"/>
      <c r="K52" s="215"/>
      <c r="L52" s="203">
        <f>SUM(L48:L50)</f>
        <v>-8748</v>
      </c>
      <c r="M52" s="207"/>
      <c r="N52" s="205"/>
      <c r="O52" s="206">
        <f>SUM(O48:O50)</f>
        <v>1147</v>
      </c>
      <c r="P52" s="204"/>
      <c r="Q52" s="205"/>
      <c r="R52" s="206">
        <f>SUM(R48:R50)</f>
        <v>-18257</v>
      </c>
      <c r="S52" s="185"/>
    </row>
    <row r="53" spans="2:19" ht="15" customHeight="1">
      <c r="B53" s="184"/>
      <c r="C53" s="152"/>
      <c r="D53" s="152"/>
      <c r="E53" s="152"/>
      <c r="F53" s="152"/>
      <c r="G53" s="187"/>
      <c r="H53" s="184"/>
      <c r="I53" s="203"/>
      <c r="J53" s="204"/>
      <c r="K53" s="215"/>
      <c r="L53" s="215"/>
      <c r="M53" s="207"/>
      <c r="N53" s="205"/>
      <c r="O53" s="206"/>
      <c r="P53" s="204"/>
      <c r="Q53" s="203"/>
      <c r="R53" s="208"/>
      <c r="S53" s="185"/>
    </row>
    <row r="54" spans="2:19" ht="15" customHeight="1">
      <c r="B54" s="184"/>
      <c r="C54" s="156"/>
      <c r="D54" s="152"/>
      <c r="E54" s="156" t="s">
        <v>188</v>
      </c>
      <c r="F54" s="156"/>
      <c r="G54" s="187"/>
      <c r="H54" s="184"/>
      <c r="I54" s="212">
        <v>17</v>
      </c>
      <c r="J54" s="204"/>
      <c r="K54" s="215"/>
      <c r="L54" s="211">
        <v>26</v>
      </c>
      <c r="M54" s="207"/>
      <c r="N54" s="205"/>
      <c r="O54" s="212">
        <f>+I54+13</f>
        <v>30</v>
      </c>
      <c r="P54" s="204"/>
      <c r="Q54" s="203"/>
      <c r="R54" s="220">
        <f>+L54+9</f>
        <v>35</v>
      </c>
      <c r="S54" s="185"/>
    </row>
    <row r="55" spans="2:19" ht="9.75" customHeight="1">
      <c r="B55" s="184"/>
      <c r="C55" s="152"/>
      <c r="D55" s="152"/>
      <c r="E55" s="152"/>
      <c r="F55" s="152"/>
      <c r="G55" s="187"/>
      <c r="H55" s="184"/>
      <c r="I55" s="227"/>
      <c r="J55" s="228"/>
      <c r="K55" s="229"/>
      <c r="L55" s="224"/>
      <c r="M55" s="225"/>
      <c r="N55" s="205"/>
      <c r="O55" s="224"/>
      <c r="P55" s="223"/>
      <c r="Q55" s="222"/>
      <c r="R55" s="222"/>
      <c r="S55" s="200"/>
    </row>
    <row r="56" spans="2:19" ht="15" customHeight="1" thickBot="1">
      <c r="B56" s="184"/>
      <c r="C56" s="152"/>
      <c r="D56" s="152"/>
      <c r="E56" s="152" t="s">
        <v>196</v>
      </c>
      <c r="F56" s="152"/>
      <c r="G56" s="187"/>
      <c r="H56" s="184"/>
      <c r="I56" s="230">
        <f>SUM(I51:I54)</f>
        <v>737</v>
      </c>
      <c r="J56" s="223"/>
      <c r="K56" s="231"/>
      <c r="L56" s="230">
        <f>SUM(L51:L54)</f>
        <v>-8722</v>
      </c>
      <c r="M56" s="207"/>
      <c r="N56" s="205"/>
      <c r="O56" s="232">
        <f>SUM(O52:O54)</f>
        <v>1177</v>
      </c>
      <c r="P56" s="223"/>
      <c r="Q56" s="203"/>
      <c r="R56" s="232">
        <f>SUM(R52:R54)</f>
        <v>-18222</v>
      </c>
      <c r="S56" s="185"/>
    </row>
    <row r="57" spans="2:19" ht="9.75" customHeight="1" hidden="1">
      <c r="B57" s="184"/>
      <c r="C57" s="152"/>
      <c r="D57" s="152"/>
      <c r="E57" s="152"/>
      <c r="F57" s="152"/>
      <c r="G57" s="187"/>
      <c r="H57" s="184"/>
      <c r="I57" s="203"/>
      <c r="J57" s="223"/>
      <c r="K57" s="231"/>
      <c r="L57" s="203"/>
      <c r="M57" s="207"/>
      <c r="N57" s="205"/>
      <c r="O57" s="206"/>
      <c r="P57" s="223"/>
      <c r="Q57" s="203"/>
      <c r="R57" s="206"/>
      <c r="S57" s="185"/>
    </row>
    <row r="58" spans="2:19" ht="15" customHeight="1" hidden="1">
      <c r="B58" s="184"/>
      <c r="C58" s="152"/>
      <c r="D58" s="152"/>
      <c r="E58" s="152" t="s">
        <v>118</v>
      </c>
      <c r="F58" s="152"/>
      <c r="G58" s="187"/>
      <c r="H58" s="184"/>
      <c r="I58" s="212">
        <f>-654+654</f>
        <v>0</v>
      </c>
      <c r="J58" s="223"/>
      <c r="K58" s="231"/>
      <c r="L58" s="233">
        <v>0</v>
      </c>
      <c r="M58" s="207"/>
      <c r="N58" s="205"/>
      <c r="O58" s="212">
        <f>+I58</f>
        <v>0</v>
      </c>
      <c r="P58" s="223"/>
      <c r="Q58" s="203"/>
      <c r="R58" s="211">
        <f>+L58</f>
        <v>0</v>
      </c>
      <c r="S58" s="185"/>
    </row>
    <row r="59" spans="2:19" ht="9.75" customHeight="1" thickTop="1">
      <c r="B59" s="184"/>
      <c r="C59" s="152"/>
      <c r="D59" s="152"/>
      <c r="E59" s="152"/>
      <c r="F59" s="152"/>
      <c r="G59" s="187"/>
      <c r="H59" s="184"/>
      <c r="I59" s="203"/>
      <c r="J59" s="223"/>
      <c r="K59" s="231"/>
      <c r="L59" s="203"/>
      <c r="M59" s="207"/>
      <c r="N59" s="205"/>
      <c r="O59" s="206"/>
      <c r="P59" s="223"/>
      <c r="Q59" s="203"/>
      <c r="R59" s="206"/>
      <c r="S59" s="185"/>
    </row>
    <row r="60" spans="2:19" ht="15" customHeight="1" hidden="1" thickBot="1">
      <c r="B60" s="184"/>
      <c r="C60" s="152"/>
      <c r="D60" s="152"/>
      <c r="E60" s="152" t="s">
        <v>144</v>
      </c>
      <c r="F60" s="152"/>
      <c r="G60" s="187"/>
      <c r="H60" s="184"/>
      <c r="I60" s="234">
        <f>SUM(I56:I58)</f>
        <v>737</v>
      </c>
      <c r="J60" s="223"/>
      <c r="K60" s="231"/>
      <c r="L60" s="232">
        <f>+L56+L58</f>
        <v>-8722</v>
      </c>
      <c r="M60" s="207"/>
      <c r="N60" s="205"/>
      <c r="O60" s="232">
        <f>SUM(O55:O58)</f>
        <v>1177</v>
      </c>
      <c r="P60" s="223"/>
      <c r="Q60" s="203"/>
      <c r="R60" s="234">
        <f>+R56+R58</f>
        <v>-18222</v>
      </c>
      <c r="S60" s="185"/>
    </row>
    <row r="61" spans="2:19" ht="11.25" customHeight="1">
      <c r="B61" s="184"/>
      <c r="C61" s="152"/>
      <c r="D61" s="152"/>
      <c r="E61" s="152"/>
      <c r="F61" s="152"/>
      <c r="G61" s="187"/>
      <c r="H61" s="184"/>
      <c r="I61" s="222"/>
      <c r="J61" s="223"/>
      <c r="K61" s="231"/>
      <c r="L61" s="206"/>
      <c r="M61" s="207"/>
      <c r="N61" s="205"/>
      <c r="O61" s="224"/>
      <c r="P61" s="223"/>
      <c r="Q61" s="203"/>
      <c r="R61" s="235"/>
      <c r="S61" s="185"/>
    </row>
    <row r="62" spans="2:19" ht="23.25" customHeight="1">
      <c r="B62" s="184"/>
      <c r="C62" s="152"/>
      <c r="D62" s="152"/>
      <c r="E62" s="201" t="s">
        <v>120</v>
      </c>
      <c r="F62" s="152"/>
      <c r="G62" s="187" t="s">
        <v>126</v>
      </c>
      <c r="H62" s="184"/>
      <c r="I62" s="222"/>
      <c r="J62" s="223"/>
      <c r="K62" s="231"/>
      <c r="L62" s="206"/>
      <c r="M62" s="207"/>
      <c r="N62" s="205"/>
      <c r="O62" s="224"/>
      <c r="P62" s="223"/>
      <c r="Q62" s="203"/>
      <c r="R62" s="235"/>
      <c r="S62" s="185"/>
    </row>
    <row r="63" spans="2:19" ht="15" customHeight="1">
      <c r="B63" s="184"/>
      <c r="C63" s="152"/>
      <c r="D63" s="152"/>
      <c r="E63" s="152" t="s">
        <v>145</v>
      </c>
      <c r="F63" s="152"/>
      <c r="G63" s="187"/>
      <c r="H63" s="184"/>
      <c r="I63" s="300">
        <v>0.09</v>
      </c>
      <c r="J63" s="236"/>
      <c r="K63" s="237"/>
      <c r="L63" s="300">
        <v>-34</v>
      </c>
      <c r="M63" s="238"/>
      <c r="N63" s="205"/>
      <c r="O63" s="300">
        <v>-0.12</v>
      </c>
      <c r="P63" s="301"/>
      <c r="Q63" s="323">
        <v>-71.04</v>
      </c>
      <c r="R63" s="324"/>
      <c r="S63" s="202"/>
    </row>
    <row r="64" spans="2:19" ht="15" customHeight="1">
      <c r="B64" s="184"/>
      <c r="C64" s="152"/>
      <c r="D64" s="152"/>
      <c r="E64" s="152"/>
      <c r="F64" s="152"/>
      <c r="G64" s="187"/>
      <c r="H64" s="184"/>
      <c r="I64" s="208"/>
      <c r="J64" s="236"/>
      <c r="K64" s="237"/>
      <c r="L64" s="208"/>
      <c r="M64" s="238"/>
      <c r="N64" s="205"/>
      <c r="O64" s="208"/>
      <c r="P64" s="236"/>
      <c r="Q64" s="239"/>
      <c r="R64" s="240"/>
      <c r="S64" s="202"/>
    </row>
    <row r="65" spans="2:19" ht="15" customHeight="1">
      <c r="B65" s="184"/>
      <c r="C65" s="152"/>
      <c r="D65" s="152"/>
      <c r="E65" s="152" t="s">
        <v>146</v>
      </c>
      <c r="F65" s="152"/>
      <c r="G65" s="187"/>
      <c r="H65" s="184"/>
      <c r="I65" s="300" t="s">
        <v>119</v>
      </c>
      <c r="J65" s="303"/>
      <c r="K65" s="304"/>
      <c r="L65" s="208" t="s">
        <v>119</v>
      </c>
      <c r="M65" s="302"/>
      <c r="N65" s="203"/>
      <c r="O65" s="300" t="s">
        <v>119</v>
      </c>
      <c r="P65" s="236"/>
      <c r="Q65" s="242"/>
      <c r="R65" s="241" t="s">
        <v>119</v>
      </c>
      <c r="S65" s="202"/>
    </row>
    <row r="66" spans="2:19" ht="15.75">
      <c r="B66" s="172"/>
      <c r="C66" s="188"/>
      <c r="D66" s="188"/>
      <c r="E66" s="188"/>
      <c r="F66" s="188"/>
      <c r="G66" s="189"/>
      <c r="H66" s="172"/>
      <c r="I66" s="212"/>
      <c r="J66" s="243"/>
      <c r="K66" s="211"/>
      <c r="L66" s="211"/>
      <c r="M66" s="244"/>
      <c r="N66" s="212"/>
      <c r="O66" s="211"/>
      <c r="P66" s="243"/>
      <c r="Q66" s="212"/>
      <c r="R66" s="214"/>
      <c r="S66" s="189"/>
    </row>
    <row r="67" spans="2:19" ht="15.75"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</row>
    <row r="68" spans="1:19" ht="15.75">
      <c r="A68" s="317" t="s">
        <v>143</v>
      </c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7"/>
      <c r="Q68" s="317"/>
      <c r="R68" s="317"/>
      <c r="S68" s="317"/>
    </row>
    <row r="69" spans="2:19" ht="15.75"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</row>
    <row r="70" spans="2:19" ht="15.75">
      <c r="B70" s="154" t="s">
        <v>93</v>
      </c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</row>
    <row r="71" spans="2:19" ht="15.75"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</row>
  </sheetData>
  <mergeCells count="16">
    <mergeCell ref="B13:R13"/>
    <mergeCell ref="B1:R1"/>
    <mergeCell ref="B2:R2"/>
    <mergeCell ref="B7:R7"/>
    <mergeCell ref="B8:R8"/>
    <mergeCell ref="B12:R12"/>
    <mergeCell ref="B5:S5"/>
    <mergeCell ref="A68:S68"/>
    <mergeCell ref="H17:M17"/>
    <mergeCell ref="N17:S17"/>
    <mergeCell ref="K19:M19"/>
    <mergeCell ref="K20:M20"/>
    <mergeCell ref="K21:M21"/>
    <mergeCell ref="Q63:R63"/>
    <mergeCell ref="Q19:S19"/>
    <mergeCell ref="Q20:S20"/>
  </mergeCells>
  <printOptions horizontalCentered="1"/>
  <pageMargins left="0.17" right="0.17" top="0.5" bottom="0.52" header="0.5" footer="0.5"/>
  <pageSetup fitToHeight="2" orientation="portrait" paperSize="9" scale="66" r:id="rId2"/>
  <headerFooter alignWithMargins="0">
    <oddFooter>&amp;C&amp;"Times New Roman,Regular"&amp;12&amp;P+0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63"/>
  <sheetViews>
    <sheetView showGridLines="0" view="pageBreakPreview" zoomScale="60" zoomScaleNormal="75" workbookViewId="0" topLeftCell="A12">
      <pane xSplit="2" ySplit="8" topLeftCell="L45" activePane="bottomRight" state="frozen"/>
      <selection pane="topLeft" activeCell="A12" sqref="A12"/>
      <selection pane="topRight" activeCell="C12" sqref="C12"/>
      <selection pane="bottomLeft" activeCell="A20" sqref="A20"/>
      <selection pane="bottomRight" activeCell="S50" sqref="S50"/>
    </sheetView>
  </sheetViews>
  <sheetFormatPr defaultColWidth="9.140625" defaultRowHeight="12.75"/>
  <cols>
    <col min="1" max="1" width="2.140625" style="84" customWidth="1"/>
    <col min="2" max="2" width="45.140625" style="84" customWidth="1"/>
    <col min="3" max="3" width="14.00390625" style="84" customWidth="1"/>
    <col min="4" max="4" width="2.00390625" style="84" customWidth="1"/>
    <col min="5" max="5" width="12.421875" style="84" customWidth="1"/>
    <col min="6" max="6" width="2.00390625" style="84" customWidth="1"/>
    <col min="7" max="7" width="13.28125" style="84" customWidth="1"/>
    <col min="8" max="8" width="2.00390625" style="84" customWidth="1"/>
    <col min="9" max="9" width="13.57421875" style="84" customWidth="1"/>
    <col min="10" max="10" width="2.28125" style="84" customWidth="1"/>
    <col min="11" max="11" width="12.8515625" style="84" customWidth="1"/>
    <col min="12" max="12" width="2.28125" style="84" customWidth="1"/>
    <col min="13" max="13" width="13.28125" style="84" customWidth="1"/>
    <col min="14" max="14" width="1.8515625" style="84" customWidth="1"/>
    <col min="15" max="15" width="12.00390625" style="84" customWidth="1"/>
    <col min="16" max="16" width="2.8515625" style="84" customWidth="1"/>
    <col min="17" max="17" width="13.421875" style="84" customWidth="1"/>
    <col min="18" max="18" width="3.57421875" style="84" customWidth="1"/>
    <col min="19" max="19" width="13.140625" style="84" customWidth="1"/>
    <col min="20" max="20" width="1.28515625" style="84" customWidth="1"/>
    <col min="21" max="21" width="15.140625" style="84" customWidth="1"/>
    <col min="22" max="34" width="15.8515625" style="84" customWidth="1"/>
    <col min="35" max="16384" width="9.140625" style="84" customWidth="1"/>
  </cols>
  <sheetData>
    <row r="1" ht="15" customHeight="1"/>
    <row r="2" spans="1:21" ht="21" customHeight="1">
      <c r="A2" s="329" t="s">
        <v>11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</row>
    <row r="3" spans="1:21" ht="21" customHeight="1">
      <c r="A3" s="330" t="s">
        <v>0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spans="1:21" ht="11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21" ht="21" customHeight="1">
      <c r="A5" s="7"/>
      <c r="B5" s="333" t="s">
        <v>1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</row>
    <row r="6" spans="1:21" ht="11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</row>
    <row r="7" spans="1:21" ht="18" customHeight="1">
      <c r="A7" s="7"/>
      <c r="B7" s="330" t="s">
        <v>202</v>
      </c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</row>
    <row r="8" spans="1:21" ht="12.75" customHeight="1">
      <c r="A8" s="7"/>
      <c r="B8" s="330" t="s">
        <v>10</v>
      </c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</row>
    <row r="9" spans="1:18" ht="9" customHeight="1" thickBot="1">
      <c r="A9" s="7"/>
      <c r="B9" s="7"/>
      <c r="C9" s="7"/>
      <c r="D9" s="7"/>
      <c r="E9" s="133"/>
      <c r="F9" s="7"/>
      <c r="G9" s="133"/>
      <c r="H9" s="7"/>
      <c r="I9" s="133"/>
      <c r="J9" s="133"/>
      <c r="K9" s="133"/>
      <c r="L9" s="133"/>
      <c r="M9" s="133"/>
      <c r="N9" s="133"/>
      <c r="O9" s="133"/>
      <c r="P9" s="133"/>
      <c r="Q9" s="133"/>
      <c r="R9" s="133"/>
    </row>
    <row r="10" spans="1:21" ht="21" customHeight="1">
      <c r="A10" s="331" t="s">
        <v>70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</row>
    <row r="11" spans="1:18" ht="1.5" customHeight="1">
      <c r="A11" s="7"/>
      <c r="B11" s="7"/>
      <c r="C11" s="7"/>
      <c r="D11" s="7"/>
      <c r="E11" s="133"/>
      <c r="F11" s="7"/>
      <c r="G11" s="133"/>
      <c r="H11" s="7"/>
      <c r="I11" s="133"/>
      <c r="J11" s="133"/>
      <c r="K11" s="133"/>
      <c r="L11" s="133"/>
      <c r="M11" s="133"/>
      <c r="N11" s="133"/>
      <c r="O11" s="133"/>
      <c r="P11" s="133"/>
      <c r="Q11" s="133"/>
      <c r="R11" s="133"/>
    </row>
    <row r="12" spans="1:21" s="132" customFormat="1" ht="20.25">
      <c r="A12" s="332" t="s">
        <v>209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</row>
    <row r="13" spans="1:21" ht="4.5" customHeight="1" thickBo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</row>
    <row r="14" spans="1:21" ht="18" customHeight="1">
      <c r="A14" s="132"/>
      <c r="B14" s="132"/>
      <c r="C14" s="132"/>
      <c r="D14" s="132"/>
      <c r="E14" s="62" t="s">
        <v>148</v>
      </c>
      <c r="F14" s="132"/>
      <c r="G14" s="62" t="s">
        <v>148</v>
      </c>
      <c r="H14" s="132"/>
      <c r="I14" s="62" t="s">
        <v>148</v>
      </c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</row>
    <row r="15" spans="1:21" ht="18" customHeight="1">
      <c r="A15" s="132"/>
      <c r="B15" s="132"/>
      <c r="C15" s="132"/>
      <c r="D15" s="132"/>
      <c r="E15" s="62" t="s">
        <v>149</v>
      </c>
      <c r="F15" s="132"/>
      <c r="G15" s="62" t="s">
        <v>149</v>
      </c>
      <c r="H15" s="132"/>
      <c r="I15" s="62" t="s">
        <v>149</v>
      </c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</row>
    <row r="16" spans="3:21" ht="18" customHeight="1">
      <c r="C16" s="135"/>
      <c r="D16" s="135"/>
      <c r="E16" s="135" t="s">
        <v>151</v>
      </c>
      <c r="F16" s="135"/>
      <c r="G16" s="135" t="s">
        <v>154</v>
      </c>
      <c r="H16" s="135"/>
      <c r="I16" s="135" t="s">
        <v>158</v>
      </c>
      <c r="J16" s="135"/>
      <c r="K16" s="135" t="s">
        <v>20</v>
      </c>
      <c r="L16" s="135"/>
      <c r="M16" s="135"/>
      <c r="N16" s="135"/>
      <c r="O16" s="135"/>
      <c r="P16" s="135"/>
      <c r="Q16" s="135" t="s">
        <v>18</v>
      </c>
      <c r="R16" s="135"/>
      <c r="S16" s="135"/>
      <c r="T16" s="135"/>
      <c r="U16" s="135"/>
    </row>
    <row r="17" spans="3:21" ht="18" customHeight="1">
      <c r="C17" s="135" t="s">
        <v>19</v>
      </c>
      <c r="D17" s="135"/>
      <c r="E17" s="135" t="s">
        <v>152</v>
      </c>
      <c r="F17" s="135"/>
      <c r="G17" s="135" t="s">
        <v>155</v>
      </c>
      <c r="H17" s="135"/>
      <c r="I17" s="135" t="s">
        <v>155</v>
      </c>
      <c r="J17" s="135"/>
      <c r="K17" s="135" t="s">
        <v>21</v>
      </c>
      <c r="L17" s="135"/>
      <c r="M17" s="135" t="s">
        <v>19</v>
      </c>
      <c r="N17" s="135"/>
      <c r="O17" s="135" t="s">
        <v>95</v>
      </c>
      <c r="P17" s="135"/>
      <c r="Q17" s="135" t="s">
        <v>161</v>
      </c>
      <c r="R17" s="135"/>
      <c r="S17" s="135" t="s">
        <v>23</v>
      </c>
      <c r="T17" s="135"/>
      <c r="U17" s="135"/>
    </row>
    <row r="18" spans="3:21" ht="18" customHeight="1">
      <c r="C18" s="136" t="s">
        <v>153</v>
      </c>
      <c r="D18" s="135"/>
      <c r="E18" s="137" t="s">
        <v>150</v>
      </c>
      <c r="F18" s="135"/>
      <c r="G18" s="137" t="s">
        <v>156</v>
      </c>
      <c r="H18" s="135"/>
      <c r="I18" s="137" t="s">
        <v>157</v>
      </c>
      <c r="J18" s="135"/>
      <c r="K18" s="136" t="s">
        <v>22</v>
      </c>
      <c r="L18" s="135"/>
      <c r="M18" s="136" t="s">
        <v>159</v>
      </c>
      <c r="N18" s="135"/>
      <c r="O18" s="136" t="s">
        <v>160</v>
      </c>
      <c r="P18" s="135"/>
      <c r="Q18" s="136" t="s">
        <v>162</v>
      </c>
      <c r="R18" s="135"/>
      <c r="S18" s="136" t="s">
        <v>24</v>
      </c>
      <c r="T18" s="135"/>
      <c r="U18" s="136" t="s">
        <v>25</v>
      </c>
    </row>
    <row r="19" spans="3:21" ht="18" customHeight="1">
      <c r="C19" s="135" t="s">
        <v>7</v>
      </c>
      <c r="E19" s="135" t="s">
        <v>7</v>
      </c>
      <c r="G19" s="135" t="s">
        <v>7</v>
      </c>
      <c r="I19" s="135" t="s">
        <v>7</v>
      </c>
      <c r="K19" s="135" t="s">
        <v>7</v>
      </c>
      <c r="M19" s="135" t="s">
        <v>7</v>
      </c>
      <c r="N19" s="135"/>
      <c r="O19" s="135" t="s">
        <v>7</v>
      </c>
      <c r="Q19" s="135" t="s">
        <v>7</v>
      </c>
      <c r="S19" s="135" t="s">
        <v>7</v>
      </c>
      <c r="U19" s="135" t="s">
        <v>7</v>
      </c>
    </row>
    <row r="20" spans="1:17" s="139" customFormat="1" ht="18" customHeight="1">
      <c r="A20" s="138" t="s">
        <v>210</v>
      </c>
      <c r="Q20" s="84"/>
    </row>
    <row r="21" spans="1:21" s="139" customFormat="1" ht="18" customHeight="1">
      <c r="A21" s="245"/>
      <c r="B21" s="245" t="s">
        <v>102</v>
      </c>
      <c r="C21" s="141">
        <v>93605</v>
      </c>
      <c r="D21" s="141"/>
      <c r="E21" s="141">
        <v>0</v>
      </c>
      <c r="F21" s="141"/>
      <c r="G21" s="141">
        <v>0</v>
      </c>
      <c r="H21" s="141"/>
      <c r="I21" s="141">
        <v>0</v>
      </c>
      <c r="J21" s="141"/>
      <c r="K21" s="141">
        <v>-77</v>
      </c>
      <c r="L21" s="141"/>
      <c r="M21" s="141">
        <v>159554</v>
      </c>
      <c r="N21" s="141"/>
      <c r="O21" s="141">
        <v>1027</v>
      </c>
      <c r="P21" s="141"/>
      <c r="Q21" s="141">
        <v>510</v>
      </c>
      <c r="R21" s="141"/>
      <c r="S21" s="141">
        <v>-604484</v>
      </c>
      <c r="T21" s="141"/>
      <c r="U21" s="141">
        <f aca="true" t="shared" si="0" ref="U21:U27">SUM(C21:S21)</f>
        <v>-349865</v>
      </c>
    </row>
    <row r="22" spans="1:21" s="139" customFormat="1" ht="18" customHeight="1">
      <c r="A22" s="246"/>
      <c r="B22" s="245" t="s">
        <v>163</v>
      </c>
      <c r="C22" s="141">
        <v>0</v>
      </c>
      <c r="D22" s="143"/>
      <c r="E22" s="141">
        <v>0</v>
      </c>
      <c r="F22" s="143"/>
      <c r="G22" s="141">
        <v>0</v>
      </c>
      <c r="H22" s="143"/>
      <c r="I22" s="141">
        <v>0</v>
      </c>
      <c r="J22" s="143"/>
      <c r="K22" s="141">
        <v>0</v>
      </c>
      <c r="L22" s="143"/>
      <c r="M22" s="141">
        <v>-159554</v>
      </c>
      <c r="N22" s="143"/>
      <c r="O22" s="141">
        <v>0</v>
      </c>
      <c r="P22" s="143"/>
      <c r="Q22" s="141">
        <v>0</v>
      </c>
      <c r="R22" s="143"/>
      <c r="S22" s="141">
        <v>159554</v>
      </c>
      <c r="T22" s="143"/>
      <c r="U22" s="141">
        <f t="shared" si="0"/>
        <v>0</v>
      </c>
    </row>
    <row r="23" spans="1:21" s="139" customFormat="1" ht="18" customHeight="1">
      <c r="A23" s="246"/>
      <c r="B23" s="245" t="s">
        <v>164</v>
      </c>
      <c r="C23" s="141">
        <v>-84245</v>
      </c>
      <c r="D23" s="143"/>
      <c r="E23" s="141">
        <v>0</v>
      </c>
      <c r="F23" s="143"/>
      <c r="G23" s="141">
        <v>0</v>
      </c>
      <c r="H23" s="143"/>
      <c r="I23" s="141">
        <v>0</v>
      </c>
      <c r="J23" s="143"/>
      <c r="K23" s="141">
        <v>0</v>
      </c>
      <c r="L23" s="143"/>
      <c r="M23" s="141">
        <v>0</v>
      </c>
      <c r="N23" s="143"/>
      <c r="O23" s="141">
        <v>0</v>
      </c>
      <c r="P23" s="143"/>
      <c r="Q23" s="141">
        <v>0</v>
      </c>
      <c r="R23" s="143"/>
      <c r="S23" s="141">
        <v>84245</v>
      </c>
      <c r="T23" s="143"/>
      <c r="U23" s="141">
        <f t="shared" si="0"/>
        <v>0</v>
      </c>
    </row>
    <row r="24" spans="1:21" s="139" customFormat="1" ht="18" customHeight="1">
      <c r="A24" s="246"/>
      <c r="B24" s="245" t="s">
        <v>165</v>
      </c>
      <c r="C24" s="141">
        <v>28082</v>
      </c>
      <c r="D24" s="143"/>
      <c r="E24" s="141">
        <v>0</v>
      </c>
      <c r="F24" s="143"/>
      <c r="G24" s="141">
        <v>0</v>
      </c>
      <c r="H24" s="143"/>
      <c r="I24" s="141">
        <v>0</v>
      </c>
      <c r="J24" s="143"/>
      <c r="K24" s="141">
        <v>0</v>
      </c>
      <c r="L24" s="143"/>
      <c r="M24" s="141">
        <v>0</v>
      </c>
      <c r="N24" s="143"/>
      <c r="O24" s="141">
        <v>0</v>
      </c>
      <c r="P24" s="143"/>
      <c r="Q24" s="141">
        <v>0</v>
      </c>
      <c r="R24" s="143"/>
      <c r="S24" s="141">
        <v>0</v>
      </c>
      <c r="T24" s="143"/>
      <c r="U24" s="141">
        <f t="shared" si="0"/>
        <v>28082</v>
      </c>
    </row>
    <row r="25" spans="1:21" s="139" customFormat="1" ht="18" customHeight="1">
      <c r="A25" s="246"/>
      <c r="B25" s="245" t="s">
        <v>166</v>
      </c>
      <c r="C25" s="141">
        <v>2806</v>
      </c>
      <c r="D25" s="143"/>
      <c r="E25" s="141">
        <v>0</v>
      </c>
      <c r="F25" s="143"/>
      <c r="G25" s="141">
        <v>0</v>
      </c>
      <c r="H25" s="143"/>
      <c r="I25" s="141">
        <v>0</v>
      </c>
      <c r="J25" s="143"/>
      <c r="K25" s="141">
        <v>0</v>
      </c>
      <c r="L25" s="143"/>
      <c r="M25" s="141">
        <v>0</v>
      </c>
      <c r="N25" s="143"/>
      <c r="O25" s="141">
        <v>0</v>
      </c>
      <c r="P25" s="143"/>
      <c r="Q25" s="141">
        <v>0</v>
      </c>
      <c r="R25" s="143"/>
      <c r="S25" s="141">
        <v>0</v>
      </c>
      <c r="T25" s="143"/>
      <c r="U25" s="141">
        <f t="shared" si="0"/>
        <v>2806</v>
      </c>
    </row>
    <row r="26" spans="1:21" s="139" customFormat="1" ht="18" customHeight="1">
      <c r="A26" s="246"/>
      <c r="B26" s="245" t="s">
        <v>167</v>
      </c>
      <c r="C26" s="141">
        <v>2198</v>
      </c>
      <c r="D26" s="143"/>
      <c r="E26" s="141">
        <v>0</v>
      </c>
      <c r="F26" s="143"/>
      <c r="G26" s="141">
        <v>0</v>
      </c>
      <c r="H26" s="143"/>
      <c r="I26" s="141">
        <v>0</v>
      </c>
      <c r="J26" s="143"/>
      <c r="K26" s="141">
        <v>0</v>
      </c>
      <c r="L26" s="143"/>
      <c r="M26" s="141">
        <v>0</v>
      </c>
      <c r="N26" s="143"/>
      <c r="O26" s="141">
        <v>0</v>
      </c>
      <c r="P26" s="143"/>
      <c r="Q26" s="141">
        <v>0</v>
      </c>
      <c r="R26" s="143"/>
      <c r="S26" s="141">
        <v>0</v>
      </c>
      <c r="T26" s="143"/>
      <c r="U26" s="141">
        <f t="shared" si="0"/>
        <v>2198</v>
      </c>
    </row>
    <row r="27" spans="1:21" s="139" customFormat="1" ht="18" customHeight="1">
      <c r="A27" s="246"/>
      <c r="B27" s="245" t="s">
        <v>168</v>
      </c>
      <c r="C27" s="141">
        <v>0</v>
      </c>
      <c r="D27" s="143"/>
      <c r="E27" s="141">
        <v>101765</v>
      </c>
      <c r="F27" s="143"/>
      <c r="G27" s="141">
        <v>21774</v>
      </c>
      <c r="H27" s="143"/>
      <c r="I27" s="141">
        <v>16128</v>
      </c>
      <c r="J27" s="143"/>
      <c r="K27" s="141">
        <v>0</v>
      </c>
      <c r="L27" s="143"/>
      <c r="M27" s="141">
        <v>0</v>
      </c>
      <c r="N27" s="143"/>
      <c r="O27" s="141">
        <v>0</v>
      </c>
      <c r="P27" s="143"/>
      <c r="Q27" s="141">
        <v>0</v>
      </c>
      <c r="R27" s="143"/>
      <c r="S27" s="141">
        <v>0</v>
      </c>
      <c r="T27" s="143"/>
      <c r="U27" s="141">
        <f t="shared" si="0"/>
        <v>139667</v>
      </c>
    </row>
    <row r="28" spans="1:21" s="139" customFormat="1" ht="18" customHeight="1">
      <c r="A28" s="246"/>
      <c r="B28" s="245" t="s">
        <v>169</v>
      </c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</row>
    <row r="29" spans="1:21" s="139" customFormat="1" ht="15" customHeight="1">
      <c r="A29" s="246"/>
      <c r="B29" s="245" t="s">
        <v>170</v>
      </c>
      <c r="C29" s="141">
        <v>30782</v>
      </c>
      <c r="D29" s="143"/>
      <c r="E29" s="141">
        <v>-24413</v>
      </c>
      <c r="F29" s="143"/>
      <c r="G29" s="141">
        <v>-6369</v>
      </c>
      <c r="H29" s="143"/>
      <c r="I29" s="141">
        <v>0</v>
      </c>
      <c r="J29" s="143"/>
      <c r="K29" s="141">
        <v>0</v>
      </c>
      <c r="L29" s="143"/>
      <c r="M29" s="141">
        <v>0</v>
      </c>
      <c r="N29" s="143"/>
      <c r="O29" s="141">
        <v>0</v>
      </c>
      <c r="P29" s="143"/>
      <c r="Q29" s="141">
        <v>0</v>
      </c>
      <c r="R29" s="143"/>
      <c r="S29" s="141">
        <v>0</v>
      </c>
      <c r="T29" s="143"/>
      <c r="U29" s="141">
        <f>SUM(C29:S29)</f>
        <v>0</v>
      </c>
    </row>
    <row r="30" spans="1:21" s="139" customFormat="1" ht="18" customHeight="1">
      <c r="A30" s="246"/>
      <c r="B30" s="245" t="s">
        <v>171</v>
      </c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</row>
    <row r="31" spans="1:21" s="139" customFormat="1" ht="15" customHeight="1">
      <c r="A31" s="246"/>
      <c r="B31" s="245" t="s">
        <v>170</v>
      </c>
      <c r="C31" s="141">
        <v>23397</v>
      </c>
      <c r="D31" s="143"/>
      <c r="E31" s="141">
        <v>0</v>
      </c>
      <c r="F31" s="143"/>
      <c r="G31" s="141">
        <v>0</v>
      </c>
      <c r="H31" s="143"/>
      <c r="I31" s="141">
        <v>0</v>
      </c>
      <c r="J31" s="143"/>
      <c r="K31" s="141">
        <v>0</v>
      </c>
      <c r="L31" s="143"/>
      <c r="M31" s="141">
        <v>0</v>
      </c>
      <c r="N31" s="143"/>
      <c r="O31" s="141">
        <v>0</v>
      </c>
      <c r="P31" s="143"/>
      <c r="Q31" s="141">
        <v>0</v>
      </c>
      <c r="R31" s="143"/>
      <c r="S31" s="141">
        <v>0</v>
      </c>
      <c r="T31" s="143"/>
      <c r="U31" s="141">
        <f>SUM(C31:S31)</f>
        <v>23397</v>
      </c>
    </row>
    <row r="32" spans="1:21" s="139" customFormat="1" ht="15" customHeight="1">
      <c r="A32" s="246"/>
      <c r="B32" s="245" t="s">
        <v>172</v>
      </c>
      <c r="C32" s="141">
        <v>0</v>
      </c>
      <c r="D32" s="143"/>
      <c r="E32" s="141">
        <v>0</v>
      </c>
      <c r="F32" s="143"/>
      <c r="G32" s="141">
        <v>0</v>
      </c>
      <c r="H32" s="143"/>
      <c r="I32" s="141">
        <v>-65</v>
      </c>
      <c r="J32" s="143"/>
      <c r="K32" s="141">
        <v>0</v>
      </c>
      <c r="L32" s="143"/>
      <c r="M32" s="141">
        <v>0</v>
      </c>
      <c r="N32" s="143"/>
      <c r="O32" s="141">
        <v>0</v>
      </c>
      <c r="P32" s="143"/>
      <c r="Q32" s="141">
        <v>0</v>
      </c>
      <c r="R32" s="143"/>
      <c r="S32" s="141">
        <v>0</v>
      </c>
      <c r="T32" s="143"/>
      <c r="U32" s="141">
        <f>SUM(C32:S32)</f>
        <v>-65</v>
      </c>
    </row>
    <row r="33" spans="1:21" s="139" customFormat="1" ht="15" customHeight="1">
      <c r="A33" s="246"/>
      <c r="B33" s="245" t="s">
        <v>173</v>
      </c>
      <c r="C33" s="141">
        <v>0</v>
      </c>
      <c r="D33" s="143"/>
      <c r="E33" s="141">
        <v>0</v>
      </c>
      <c r="F33" s="143"/>
      <c r="G33" s="141">
        <v>0</v>
      </c>
      <c r="H33" s="143"/>
      <c r="I33" s="141">
        <v>0</v>
      </c>
      <c r="J33" s="143"/>
      <c r="K33" s="141">
        <v>0</v>
      </c>
      <c r="L33" s="143"/>
      <c r="M33" s="141">
        <v>0</v>
      </c>
      <c r="N33" s="143"/>
      <c r="O33" s="141">
        <v>0</v>
      </c>
      <c r="P33" s="143"/>
      <c r="Q33" s="141">
        <v>0</v>
      </c>
      <c r="R33" s="143"/>
      <c r="S33" s="141">
        <v>-1331</v>
      </c>
      <c r="T33" s="143"/>
      <c r="U33" s="141">
        <f>SUM(C33:S33)</f>
        <v>-1331</v>
      </c>
    </row>
    <row r="34" spans="1:21" s="139" customFormat="1" ht="15" customHeight="1">
      <c r="A34" s="246"/>
      <c r="B34" s="245" t="s">
        <v>174</v>
      </c>
      <c r="C34" s="141">
        <v>0</v>
      </c>
      <c r="D34" s="143"/>
      <c r="E34" s="141">
        <v>0</v>
      </c>
      <c r="F34" s="143"/>
      <c r="G34" s="141">
        <v>0</v>
      </c>
      <c r="H34" s="143"/>
      <c r="I34" s="141">
        <v>0</v>
      </c>
      <c r="J34" s="143"/>
      <c r="K34" s="141">
        <v>0</v>
      </c>
      <c r="L34" s="143"/>
      <c r="M34" s="141">
        <v>0</v>
      </c>
      <c r="N34" s="143"/>
      <c r="O34" s="141">
        <v>-144</v>
      </c>
      <c r="P34" s="143"/>
      <c r="Q34" s="141">
        <v>0</v>
      </c>
      <c r="R34" s="143"/>
      <c r="S34" s="141">
        <v>0</v>
      </c>
      <c r="T34" s="143"/>
      <c r="U34" s="141">
        <f>SUM(C34:S34)</f>
        <v>-144</v>
      </c>
    </row>
    <row r="35" spans="1:21" s="139" customFormat="1" ht="15" customHeight="1">
      <c r="A35" s="246"/>
      <c r="B35" s="245" t="s">
        <v>175</v>
      </c>
      <c r="C35" s="141">
        <v>0</v>
      </c>
      <c r="D35" s="143"/>
      <c r="E35" s="141">
        <v>0</v>
      </c>
      <c r="F35" s="143"/>
      <c r="G35" s="141">
        <v>0</v>
      </c>
      <c r="H35" s="143"/>
      <c r="I35" s="141">
        <v>0</v>
      </c>
      <c r="J35" s="143"/>
      <c r="K35" s="141">
        <v>41</v>
      </c>
      <c r="L35" s="143"/>
      <c r="M35" s="141">
        <v>0</v>
      </c>
      <c r="N35" s="143"/>
      <c r="O35" s="141">
        <v>0</v>
      </c>
      <c r="P35" s="143"/>
      <c r="Q35" s="141">
        <v>0</v>
      </c>
      <c r="R35" s="143"/>
      <c r="S35" s="141">
        <v>0</v>
      </c>
      <c r="T35" s="143"/>
      <c r="U35" s="141">
        <f>SUM(C35:S35)</f>
        <v>41</v>
      </c>
    </row>
    <row r="36" spans="1:21" s="139" customFormat="1" ht="15" customHeight="1">
      <c r="A36" s="246"/>
      <c r="B36" s="245" t="s">
        <v>176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141"/>
      <c r="P36" s="246"/>
      <c r="Q36" s="246"/>
      <c r="R36" s="246"/>
      <c r="S36" s="246"/>
      <c r="T36" s="246"/>
      <c r="U36" s="246"/>
    </row>
    <row r="37" spans="1:21" s="139" customFormat="1" ht="15" customHeight="1">
      <c r="A37" s="246"/>
      <c r="B37" s="245" t="s">
        <v>177</v>
      </c>
      <c r="C37" s="141">
        <v>0</v>
      </c>
      <c r="D37" s="143"/>
      <c r="E37" s="141">
        <v>0</v>
      </c>
      <c r="F37" s="143"/>
      <c r="G37" s="141">
        <v>0</v>
      </c>
      <c r="H37" s="143"/>
      <c r="I37" s="141">
        <v>0</v>
      </c>
      <c r="J37" s="143"/>
      <c r="K37" s="141">
        <v>-9</v>
      </c>
      <c r="L37" s="143"/>
      <c r="M37" s="141">
        <v>0</v>
      </c>
      <c r="N37" s="143"/>
      <c r="O37" s="141">
        <v>0</v>
      </c>
      <c r="P37" s="143"/>
      <c r="Q37" s="141">
        <v>0</v>
      </c>
      <c r="R37" s="143"/>
      <c r="S37" s="141">
        <v>0</v>
      </c>
      <c r="T37" s="143"/>
      <c r="U37" s="141">
        <f>SUM(C37:S37)</f>
        <v>-9</v>
      </c>
    </row>
    <row r="38" spans="1:21" s="139" customFormat="1" ht="15" customHeight="1">
      <c r="A38" s="246"/>
      <c r="B38" s="245" t="s">
        <v>178</v>
      </c>
      <c r="C38" s="141">
        <v>0</v>
      </c>
      <c r="D38" s="143"/>
      <c r="E38" s="141">
        <v>0</v>
      </c>
      <c r="F38" s="143"/>
      <c r="G38" s="141">
        <v>0</v>
      </c>
      <c r="H38" s="143"/>
      <c r="I38" s="141">
        <v>0</v>
      </c>
      <c r="J38" s="143"/>
      <c r="K38" s="141">
        <v>0</v>
      </c>
      <c r="L38" s="143"/>
      <c r="M38" s="141">
        <v>0</v>
      </c>
      <c r="N38" s="143"/>
      <c r="O38" s="141">
        <v>-19</v>
      </c>
      <c r="P38" s="143"/>
      <c r="Q38" s="141">
        <v>0</v>
      </c>
      <c r="R38" s="143"/>
      <c r="S38" s="141">
        <v>19</v>
      </c>
      <c r="T38" s="143"/>
      <c r="U38" s="141">
        <f>SUM(C38:S38)</f>
        <v>0</v>
      </c>
    </row>
    <row r="39" spans="1:21" s="139" customFormat="1" ht="15" customHeight="1">
      <c r="A39" s="246"/>
      <c r="B39" s="245" t="s">
        <v>179</v>
      </c>
      <c r="C39" s="141"/>
      <c r="D39" s="143"/>
      <c r="E39" s="141"/>
      <c r="F39" s="143"/>
      <c r="G39" s="141"/>
      <c r="H39" s="143"/>
      <c r="I39" s="141"/>
      <c r="J39" s="143"/>
      <c r="K39" s="141"/>
      <c r="L39" s="143"/>
      <c r="M39" s="141"/>
      <c r="N39" s="143"/>
      <c r="O39" s="141"/>
      <c r="P39" s="143"/>
      <c r="Q39" s="141"/>
      <c r="R39" s="143"/>
      <c r="S39" s="141"/>
      <c r="T39" s="143"/>
      <c r="U39" s="141"/>
    </row>
    <row r="40" spans="1:21" s="139" customFormat="1" ht="15" customHeight="1">
      <c r="A40" s="246"/>
      <c r="B40" s="245" t="s">
        <v>180</v>
      </c>
      <c r="C40" s="141">
        <v>0</v>
      </c>
      <c r="D40" s="143"/>
      <c r="E40" s="141">
        <v>0</v>
      </c>
      <c r="F40" s="143"/>
      <c r="G40" s="141">
        <v>0</v>
      </c>
      <c r="H40" s="143"/>
      <c r="I40" s="141">
        <v>0</v>
      </c>
      <c r="J40" s="143"/>
      <c r="K40" s="141">
        <v>0</v>
      </c>
      <c r="L40" s="143"/>
      <c r="M40" s="141">
        <v>0</v>
      </c>
      <c r="N40" s="143"/>
      <c r="O40" s="141">
        <v>-490</v>
      </c>
      <c r="P40" s="143"/>
      <c r="Q40" s="141">
        <v>0</v>
      </c>
      <c r="R40" s="143"/>
      <c r="S40" s="141">
        <v>0</v>
      </c>
      <c r="T40" s="143"/>
      <c r="U40" s="141">
        <f>SUM(C40:S40)</f>
        <v>-490</v>
      </c>
    </row>
    <row r="41" spans="1:21" s="139" customFormat="1" ht="18" customHeight="1">
      <c r="A41" s="246"/>
      <c r="B41" s="245" t="s">
        <v>181</v>
      </c>
      <c r="C41" s="141">
        <v>0</v>
      </c>
      <c r="D41" s="143"/>
      <c r="E41" s="141">
        <v>0</v>
      </c>
      <c r="F41" s="143"/>
      <c r="G41" s="141">
        <v>0</v>
      </c>
      <c r="H41" s="143"/>
      <c r="I41" s="141">
        <v>0</v>
      </c>
      <c r="J41" s="143"/>
      <c r="K41" s="141">
        <v>0</v>
      </c>
      <c r="L41" s="143"/>
      <c r="M41" s="141">
        <v>0</v>
      </c>
      <c r="N41" s="143"/>
      <c r="O41" s="141">
        <v>0</v>
      </c>
      <c r="P41" s="143"/>
      <c r="Q41" s="141">
        <v>0</v>
      </c>
      <c r="R41" s="143"/>
      <c r="S41" s="141">
        <v>221398</v>
      </c>
      <c r="T41" s="143"/>
      <c r="U41" s="144">
        <f>SUM(C41:S41)</f>
        <v>221398</v>
      </c>
    </row>
    <row r="42" spans="1:21" s="139" customFormat="1" ht="9.75" customHeight="1">
      <c r="A42" s="246"/>
      <c r="B42" s="245"/>
      <c r="C42" s="247"/>
      <c r="D42" s="247"/>
      <c r="E42" s="247"/>
      <c r="F42" s="247"/>
      <c r="G42" s="247"/>
      <c r="H42" s="247"/>
      <c r="I42" s="247"/>
      <c r="J42" s="247"/>
      <c r="K42" s="248"/>
      <c r="L42" s="247"/>
      <c r="M42" s="248"/>
      <c r="N42" s="247"/>
      <c r="O42" s="248"/>
      <c r="P42" s="248"/>
      <c r="Q42" s="248"/>
      <c r="R42" s="248"/>
      <c r="S42" s="248"/>
      <c r="T42" s="247"/>
      <c r="U42" s="248"/>
    </row>
    <row r="43" spans="1:21" s="139" customFormat="1" ht="18" customHeight="1">
      <c r="A43" s="246"/>
      <c r="B43" s="245" t="s">
        <v>122</v>
      </c>
      <c r="C43" s="249">
        <f>SUM(C21:C41)</f>
        <v>96625</v>
      </c>
      <c r="D43" s="250"/>
      <c r="E43" s="249">
        <f>SUM(E21:E41)</f>
        <v>77352</v>
      </c>
      <c r="F43" s="250"/>
      <c r="G43" s="249">
        <f>SUM(G21:G41)</f>
        <v>15405</v>
      </c>
      <c r="H43" s="250"/>
      <c r="I43" s="249">
        <f>SUM(I21:I41)</f>
        <v>16063</v>
      </c>
      <c r="J43" s="250"/>
      <c r="K43" s="249">
        <f>SUM(K21:K41)</f>
        <v>-45</v>
      </c>
      <c r="L43" s="250"/>
      <c r="M43" s="141">
        <v>0</v>
      </c>
      <c r="N43" s="250"/>
      <c r="O43" s="249">
        <f>SUM(O21:O41)</f>
        <v>374</v>
      </c>
      <c r="P43" s="249"/>
      <c r="Q43" s="249">
        <f>SUM(Q21:Q41)</f>
        <v>510</v>
      </c>
      <c r="R43" s="249"/>
      <c r="S43" s="249">
        <f>SUM(S21:S41)</f>
        <v>-140599</v>
      </c>
      <c r="T43" s="250"/>
      <c r="U43" s="249">
        <f>SUM(U21:U41)</f>
        <v>65685</v>
      </c>
    </row>
    <row r="44" spans="1:21" s="139" customFormat="1" ht="18" customHeight="1">
      <c r="A44" s="246"/>
      <c r="B44" s="245" t="s">
        <v>183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</row>
    <row r="45" spans="1:21" s="139" customFormat="1" ht="18" customHeight="1">
      <c r="A45" s="246"/>
      <c r="B45" s="245" t="s">
        <v>182</v>
      </c>
      <c r="C45" s="141">
        <v>9779</v>
      </c>
      <c r="D45" s="143"/>
      <c r="E45" s="141">
        <v>-8168</v>
      </c>
      <c r="F45" s="143"/>
      <c r="G45" s="141">
        <v>-14</v>
      </c>
      <c r="H45" s="143"/>
      <c r="I45" s="141">
        <v>-1597</v>
      </c>
      <c r="J45" s="143"/>
      <c r="K45" s="141">
        <v>0</v>
      </c>
      <c r="L45" s="143"/>
      <c r="M45" s="141">
        <v>0</v>
      </c>
      <c r="N45" s="143"/>
      <c r="O45" s="141">
        <v>0</v>
      </c>
      <c r="P45" s="143"/>
      <c r="Q45" s="141">
        <v>0</v>
      </c>
      <c r="R45" s="143"/>
      <c r="S45" s="141">
        <v>0</v>
      </c>
      <c r="T45" s="143"/>
      <c r="U45" s="141">
        <f>SUM(C45:S45)</f>
        <v>0</v>
      </c>
    </row>
    <row r="46" spans="1:21" s="139" customFormat="1" ht="18" customHeight="1">
      <c r="A46" s="246"/>
      <c r="B46" s="245" t="s">
        <v>183</v>
      </c>
      <c r="C46" s="249"/>
      <c r="D46" s="250"/>
      <c r="E46" s="249"/>
      <c r="F46" s="250"/>
      <c r="G46" s="249"/>
      <c r="H46" s="250"/>
      <c r="I46" s="249"/>
      <c r="J46" s="250"/>
      <c r="K46" s="249"/>
      <c r="L46" s="250"/>
      <c r="M46" s="141"/>
      <c r="N46" s="250"/>
      <c r="O46" s="249"/>
      <c r="P46" s="249"/>
      <c r="Q46" s="249"/>
      <c r="R46" s="249"/>
      <c r="S46" s="249"/>
      <c r="T46" s="250"/>
      <c r="U46" s="249"/>
    </row>
    <row r="47" spans="1:21" s="139" customFormat="1" ht="18" customHeight="1">
      <c r="A47" s="246"/>
      <c r="B47" s="245" t="s">
        <v>213</v>
      </c>
      <c r="C47" s="141">
        <v>2997</v>
      </c>
      <c r="D47" s="143"/>
      <c r="E47" s="141">
        <v>0</v>
      </c>
      <c r="F47" s="143"/>
      <c r="G47" s="141">
        <f>-3329+1+3328</f>
        <v>0</v>
      </c>
      <c r="H47" s="143"/>
      <c r="I47" s="141">
        <f>-51+51</f>
        <v>0</v>
      </c>
      <c r="J47" s="143"/>
      <c r="K47" s="141">
        <v>0</v>
      </c>
      <c r="L47" s="143"/>
      <c r="M47" s="141">
        <v>0</v>
      </c>
      <c r="N47" s="143"/>
      <c r="O47" s="141">
        <v>0</v>
      </c>
      <c r="P47" s="143"/>
      <c r="Q47" s="141">
        <v>0</v>
      </c>
      <c r="R47" s="143"/>
      <c r="S47" s="141">
        <v>0</v>
      </c>
      <c r="T47" s="143"/>
      <c r="U47" s="141">
        <f>SUM(C47:S47)</f>
        <v>2997</v>
      </c>
    </row>
    <row r="48" spans="1:21" s="139" customFormat="1" ht="18" customHeight="1">
      <c r="A48" s="246"/>
      <c r="B48" s="245" t="s">
        <v>173</v>
      </c>
      <c r="C48" s="141">
        <v>0</v>
      </c>
      <c r="D48" s="143"/>
      <c r="E48" s="141">
        <v>0</v>
      </c>
      <c r="F48" s="143"/>
      <c r="G48" s="141">
        <v>0</v>
      </c>
      <c r="H48" s="143"/>
      <c r="I48" s="141">
        <v>0</v>
      </c>
      <c r="J48" s="143"/>
      <c r="K48" s="141">
        <v>0</v>
      </c>
      <c r="L48" s="143"/>
      <c r="M48" s="141">
        <v>0</v>
      </c>
      <c r="N48" s="143"/>
      <c r="O48" s="141">
        <v>0</v>
      </c>
      <c r="P48" s="143"/>
      <c r="Q48" s="141">
        <v>0</v>
      </c>
      <c r="R48" s="143"/>
      <c r="S48" s="141">
        <v>-1300</v>
      </c>
      <c r="T48" s="143"/>
      <c r="U48" s="141">
        <f>SUM(C48:S48)</f>
        <v>-1300</v>
      </c>
    </row>
    <row r="49" spans="1:21" s="139" customFormat="1" ht="18" customHeight="1">
      <c r="A49" s="246"/>
      <c r="B49" s="245" t="s">
        <v>217</v>
      </c>
      <c r="C49" s="141">
        <v>0</v>
      </c>
      <c r="D49" s="145"/>
      <c r="E49" s="144">
        <v>0</v>
      </c>
      <c r="F49" s="145"/>
      <c r="G49" s="144">
        <v>0</v>
      </c>
      <c r="H49" s="145"/>
      <c r="I49" s="144">
        <v>0</v>
      </c>
      <c r="J49" s="145"/>
      <c r="K49" s="144">
        <v>0</v>
      </c>
      <c r="L49" s="145"/>
      <c r="M49" s="144">
        <v>0</v>
      </c>
      <c r="N49" s="145"/>
      <c r="O49" s="144">
        <v>0</v>
      </c>
      <c r="P49" s="145"/>
      <c r="Q49" s="144">
        <v>0</v>
      </c>
      <c r="R49" s="145"/>
      <c r="S49" s="144">
        <f>-3224+4401</f>
        <v>1177</v>
      </c>
      <c r="T49" s="145"/>
      <c r="U49" s="144">
        <f>SUM(C49:S49)</f>
        <v>1177</v>
      </c>
    </row>
    <row r="50" spans="1:21" s="139" customFormat="1" ht="18" customHeight="1" thickBot="1">
      <c r="A50" s="246"/>
      <c r="B50" s="245"/>
      <c r="C50" s="146">
        <f>SUM(C43:C49)</f>
        <v>109401</v>
      </c>
      <c r="D50" s="251"/>
      <c r="E50" s="146">
        <f>SUM(E43:E49)</f>
        <v>69184</v>
      </c>
      <c r="F50" s="251"/>
      <c r="G50" s="146">
        <f>SUM(G43:G49)</f>
        <v>15391</v>
      </c>
      <c r="H50" s="251"/>
      <c r="I50" s="146">
        <f>SUM(I43:I49)</f>
        <v>14466</v>
      </c>
      <c r="J50" s="251"/>
      <c r="K50" s="146">
        <f>SUM(K43:K49)</f>
        <v>-45</v>
      </c>
      <c r="L50" s="251"/>
      <c r="M50" s="146">
        <v>0</v>
      </c>
      <c r="N50" s="251"/>
      <c r="O50" s="146">
        <f>SUM(O43:O49)</f>
        <v>374</v>
      </c>
      <c r="P50" s="146"/>
      <c r="Q50" s="146">
        <f>SUM(Q43:Q49)</f>
        <v>510</v>
      </c>
      <c r="R50" s="146"/>
      <c r="S50" s="146">
        <f>SUM(S43:S49)</f>
        <v>-140722</v>
      </c>
      <c r="T50" s="251"/>
      <c r="U50" s="146">
        <f>SUM(U43:U49)</f>
        <v>68559</v>
      </c>
    </row>
    <row r="51" spans="1:21" s="139" customFormat="1" ht="18" customHeight="1" thickTop="1">
      <c r="A51" s="246"/>
      <c r="B51" s="246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</row>
    <row r="52" spans="1:21" ht="18" customHeight="1">
      <c r="A52" s="252" t="s">
        <v>211</v>
      </c>
      <c r="B52" s="245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</row>
    <row r="53" spans="1:21" ht="18" customHeight="1">
      <c r="A53" s="245"/>
      <c r="B53" s="245" t="s">
        <v>102</v>
      </c>
      <c r="C53" s="141">
        <v>93605</v>
      </c>
      <c r="D53" s="141"/>
      <c r="E53" s="141">
        <v>0</v>
      </c>
      <c r="F53" s="141"/>
      <c r="G53" s="141">
        <v>0</v>
      </c>
      <c r="H53" s="141"/>
      <c r="I53" s="141">
        <v>0</v>
      </c>
      <c r="J53" s="141"/>
      <c r="K53" s="141">
        <v>-78</v>
      </c>
      <c r="L53" s="141"/>
      <c r="M53" s="141">
        <v>159554</v>
      </c>
      <c r="N53" s="141"/>
      <c r="O53" s="141">
        <v>1028</v>
      </c>
      <c r="P53" s="141"/>
      <c r="Q53" s="141">
        <v>510</v>
      </c>
      <c r="R53" s="141"/>
      <c r="S53" s="141">
        <v>-604484</v>
      </c>
      <c r="T53" s="141"/>
      <c r="U53" s="141">
        <f>SUM(C53:S53)</f>
        <v>-349865</v>
      </c>
    </row>
    <row r="54" spans="1:21" s="139" customFormat="1" ht="18" customHeight="1">
      <c r="A54" s="246"/>
      <c r="B54" s="245" t="s">
        <v>113</v>
      </c>
      <c r="C54" s="141">
        <v>-84244</v>
      </c>
      <c r="D54" s="143"/>
      <c r="E54" s="141">
        <v>0</v>
      </c>
      <c r="F54" s="143"/>
      <c r="G54" s="141">
        <v>0</v>
      </c>
      <c r="H54" s="143"/>
      <c r="I54" s="141">
        <v>0</v>
      </c>
      <c r="J54" s="143"/>
      <c r="K54" s="141">
        <v>0</v>
      </c>
      <c r="L54" s="143"/>
      <c r="M54" s="141">
        <v>-159554</v>
      </c>
      <c r="N54" s="143"/>
      <c r="O54" s="141">
        <v>-1</v>
      </c>
      <c r="P54" s="143"/>
      <c r="Q54" s="141">
        <v>0</v>
      </c>
      <c r="R54" s="143"/>
      <c r="S54" s="141">
        <v>243798</v>
      </c>
      <c r="T54" s="143"/>
      <c r="U54" s="141">
        <f>SUM(C54:S54)</f>
        <v>-1</v>
      </c>
    </row>
    <row r="55" spans="1:21" ht="18" customHeight="1">
      <c r="A55" s="245"/>
      <c r="B55" s="245" t="s">
        <v>34</v>
      </c>
      <c r="C55" s="141">
        <v>0</v>
      </c>
      <c r="D55" s="141"/>
      <c r="E55" s="141">
        <v>0</v>
      </c>
      <c r="F55" s="141"/>
      <c r="G55" s="141">
        <v>0</v>
      </c>
      <c r="H55" s="141"/>
      <c r="I55" s="141">
        <v>0</v>
      </c>
      <c r="J55" s="141"/>
      <c r="K55" s="141">
        <v>0</v>
      </c>
      <c r="L55" s="141"/>
      <c r="M55" s="141">
        <v>0</v>
      </c>
      <c r="N55" s="141"/>
      <c r="O55" s="141">
        <v>0</v>
      </c>
      <c r="P55" s="141"/>
      <c r="Q55" s="141">
        <v>0</v>
      </c>
      <c r="R55" s="141"/>
      <c r="S55" s="141">
        <v>-18222</v>
      </c>
      <c r="T55" s="141"/>
      <c r="U55" s="141">
        <f>SUM(C55:S55)</f>
        <v>-18222</v>
      </c>
    </row>
    <row r="56" spans="1:21" ht="5.25" customHeight="1">
      <c r="A56" s="245"/>
      <c r="B56" s="245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</row>
    <row r="57" spans="1:21" ht="3.75" customHeight="1">
      <c r="A57" s="245"/>
      <c r="B57" s="253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54"/>
    </row>
    <row r="58" spans="1:21" ht="18" customHeight="1">
      <c r="A58" s="245"/>
      <c r="B58" s="255" t="s">
        <v>35</v>
      </c>
      <c r="C58" s="141">
        <v>0</v>
      </c>
      <c r="D58" s="249"/>
      <c r="E58" s="141">
        <v>0</v>
      </c>
      <c r="F58" s="249"/>
      <c r="G58" s="141">
        <v>0</v>
      </c>
      <c r="H58" s="249"/>
      <c r="I58" s="141">
        <v>0</v>
      </c>
      <c r="J58" s="249"/>
      <c r="K58" s="141">
        <v>20</v>
      </c>
      <c r="L58" s="249"/>
      <c r="M58" s="141">
        <v>0</v>
      </c>
      <c r="N58" s="249"/>
      <c r="O58" s="141">
        <v>0</v>
      </c>
      <c r="P58" s="249"/>
      <c r="Q58" s="141">
        <v>0</v>
      </c>
      <c r="R58" s="249"/>
      <c r="S58" s="141">
        <v>0</v>
      </c>
      <c r="T58" s="249"/>
      <c r="U58" s="256">
        <f>SUM(C58:S58)</f>
        <v>20</v>
      </c>
    </row>
    <row r="59" spans="1:21" ht="3.75" customHeight="1">
      <c r="A59" s="245"/>
      <c r="B59" s="257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258"/>
    </row>
    <row r="60" spans="1:21" ht="18" customHeight="1">
      <c r="A60" s="245"/>
      <c r="B60" s="245" t="s">
        <v>26</v>
      </c>
      <c r="C60" s="141">
        <v>0</v>
      </c>
      <c r="D60" s="141"/>
      <c r="E60" s="141">
        <v>0</v>
      </c>
      <c r="F60" s="141"/>
      <c r="G60" s="141">
        <v>0</v>
      </c>
      <c r="H60" s="141"/>
      <c r="I60" s="141">
        <v>0</v>
      </c>
      <c r="J60" s="141"/>
      <c r="K60" s="141">
        <f>K58</f>
        <v>20</v>
      </c>
      <c r="L60" s="141"/>
      <c r="M60" s="141">
        <v>0</v>
      </c>
      <c r="N60" s="141"/>
      <c r="O60" s="141">
        <v>0</v>
      </c>
      <c r="P60" s="141"/>
      <c r="Q60" s="141">
        <v>0</v>
      </c>
      <c r="R60" s="141"/>
      <c r="S60" s="141">
        <v>0</v>
      </c>
      <c r="T60" s="141"/>
      <c r="U60" s="141">
        <f>SUM(C60:S60)</f>
        <v>20</v>
      </c>
    </row>
    <row r="61" spans="1:21" ht="18" customHeight="1" thickBot="1">
      <c r="A61" s="245"/>
      <c r="B61" s="245" t="s">
        <v>212</v>
      </c>
      <c r="C61" s="146">
        <f>+C53+C55+C60+C54</f>
        <v>9361</v>
      </c>
      <c r="D61" s="146"/>
      <c r="E61" s="146">
        <v>0</v>
      </c>
      <c r="F61" s="146"/>
      <c r="G61" s="146">
        <v>0</v>
      </c>
      <c r="H61" s="146"/>
      <c r="I61" s="146">
        <v>0</v>
      </c>
      <c r="J61" s="146"/>
      <c r="K61" s="146">
        <f>+K53+K55+K60+K54</f>
        <v>-58</v>
      </c>
      <c r="L61" s="146"/>
      <c r="M61" s="146">
        <f>+M53+M55+M60+M54</f>
        <v>0</v>
      </c>
      <c r="N61" s="146"/>
      <c r="O61" s="146">
        <f>+O53+O55+O60+O54</f>
        <v>1027</v>
      </c>
      <c r="P61" s="146"/>
      <c r="Q61" s="146">
        <f>+Q53+Q55+Q60+Q54</f>
        <v>510</v>
      </c>
      <c r="R61" s="146"/>
      <c r="S61" s="146">
        <f>+S53+S55+S60+S54</f>
        <v>-378908</v>
      </c>
      <c r="T61" s="146"/>
      <c r="U61" s="146">
        <f>+U53+U55+U60+U54</f>
        <v>-368068</v>
      </c>
    </row>
    <row r="62" spans="3:21" ht="18" customHeight="1" thickTop="1"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2"/>
      <c r="N62" s="142"/>
      <c r="O62" s="142"/>
      <c r="P62" s="140"/>
      <c r="Q62" s="140"/>
      <c r="R62" s="140"/>
      <c r="S62" s="140"/>
      <c r="T62" s="140"/>
      <c r="U62" s="140"/>
    </row>
    <row r="63" spans="1:21" ht="18" customHeight="1">
      <c r="A63" s="328" t="s">
        <v>147</v>
      </c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</row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mergeCells count="8">
    <mergeCell ref="A63:U63"/>
    <mergeCell ref="A2:U2"/>
    <mergeCell ref="A3:U3"/>
    <mergeCell ref="A10:U10"/>
    <mergeCell ref="A12:U12"/>
    <mergeCell ref="B5:U5"/>
    <mergeCell ref="B7:U7"/>
    <mergeCell ref="B8:U8"/>
  </mergeCells>
  <printOptions horizontalCentered="1"/>
  <pageMargins left="0.17" right="0.17" top="0.2" bottom="0.2" header="0.42" footer="0.17"/>
  <pageSetup orientation="landscape" paperSize="9" scale="54" r:id="rId2"/>
  <headerFooter alignWithMargins="0">
    <oddFooter>&amp;C&amp;"Times New Roman,Regular"&amp;12&amp;P+2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="75" zoomScaleNormal="75" workbookViewId="0" topLeftCell="A24">
      <selection activeCell="A31" sqref="A31"/>
    </sheetView>
  </sheetViews>
  <sheetFormatPr defaultColWidth="9.140625" defaultRowHeight="12.75"/>
  <cols>
    <col min="1" max="1" width="2.8515625" style="65" customWidth="1"/>
    <col min="2" max="2" width="4.7109375" style="65" customWidth="1"/>
    <col min="3" max="3" width="54.421875" style="65" customWidth="1"/>
    <col min="4" max="4" width="17.00390625" style="65" customWidth="1"/>
    <col min="5" max="5" width="3.8515625" style="65" customWidth="1"/>
    <col min="6" max="6" width="20.00390625" style="65" customWidth="1"/>
    <col min="7" max="7" width="6.7109375" style="65" hidden="1" customWidth="1"/>
    <col min="8" max="8" width="0.2890625" style="65" hidden="1" customWidth="1"/>
    <col min="9" max="9" width="2.421875" style="65" customWidth="1"/>
    <col min="10" max="10" width="20.00390625" style="65" customWidth="1"/>
    <col min="11" max="11" width="8.00390625" style="65" customWidth="1"/>
    <col min="12" max="12" width="5.7109375" style="65" customWidth="1"/>
    <col min="13" max="13" width="16.140625" style="65" customWidth="1"/>
    <col min="14" max="16384" width="9.140625" style="65" customWidth="1"/>
  </cols>
  <sheetData>
    <row r="1" spans="1:12" ht="21.75" customHeight="1">
      <c r="A1" s="64"/>
      <c r="B1" s="64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147" customFormat="1" ht="21" customHeight="1">
      <c r="A2" s="329" t="s">
        <v>11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3" spans="1:12" s="147" customFormat="1" ht="21" customHeight="1">
      <c r="A3" s="330" t="s">
        <v>0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</row>
    <row r="4" spans="1:12" s="147" customFormat="1" ht="9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s="84" customFormat="1" ht="21" customHeight="1">
      <c r="A5" s="333" t="s">
        <v>1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</row>
    <row r="6" spans="1:12" s="84" customFormat="1" ht="11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s="84" customFormat="1" ht="18" customHeight="1">
      <c r="A7" s="330" t="s">
        <v>205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</row>
    <row r="8" spans="1:12" s="84" customFormat="1" ht="18" customHeight="1">
      <c r="A8" s="330" t="s">
        <v>10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</row>
    <row r="9" spans="1:13" s="147" customFormat="1" ht="12" customHeight="1">
      <c r="A9" s="64"/>
      <c r="B9" s="64"/>
      <c r="C9" s="64"/>
      <c r="D9" s="64"/>
      <c r="E9" s="64"/>
      <c r="F9" s="64"/>
      <c r="G9" s="148"/>
      <c r="H9" s="148"/>
      <c r="I9" s="148"/>
      <c r="J9" s="64"/>
      <c r="K9" s="148"/>
      <c r="L9" s="148"/>
      <c r="M9" s="149"/>
    </row>
    <row r="10" spans="1:13" s="147" customFormat="1" ht="6.75" customHeight="1" thickBot="1">
      <c r="A10" s="64"/>
      <c r="B10" s="64"/>
      <c r="C10" s="64"/>
      <c r="D10" s="64"/>
      <c r="E10" s="64"/>
      <c r="F10" s="64"/>
      <c r="G10" s="148"/>
      <c r="H10" s="148"/>
      <c r="I10" s="148"/>
      <c r="J10" s="64"/>
      <c r="K10" s="148"/>
      <c r="L10" s="148"/>
      <c r="M10" s="149"/>
    </row>
    <row r="11" spans="1:13" s="147" customFormat="1" ht="21" customHeight="1">
      <c r="A11" s="331" t="s">
        <v>27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149"/>
    </row>
    <row r="12" spans="1:12" ht="20.25">
      <c r="A12" s="332" t="s">
        <v>209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</row>
    <row r="13" spans="1:12" ht="12" customHeight="1" thickBo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8"/>
      <c r="L13" s="68"/>
    </row>
    <row r="14" spans="1:10" ht="12" customHeight="1" thickBot="1">
      <c r="A14" s="64"/>
      <c r="B14" s="64"/>
      <c r="C14" s="64"/>
      <c r="D14" s="64"/>
      <c r="E14" s="64"/>
      <c r="F14" s="64"/>
      <c r="G14" s="64"/>
      <c r="H14" s="64"/>
      <c r="I14" s="64"/>
      <c r="J14" s="64"/>
    </row>
    <row r="15" spans="1:12" ht="21" customHeight="1" thickTop="1">
      <c r="A15" s="64"/>
      <c r="B15" s="69"/>
      <c r="C15" s="70"/>
      <c r="D15" s="70"/>
      <c r="E15" s="70"/>
      <c r="F15" s="71" t="s">
        <v>184</v>
      </c>
      <c r="G15" s="72"/>
      <c r="H15" s="71" t="s">
        <v>99</v>
      </c>
      <c r="I15" s="71"/>
      <c r="J15" s="71" t="s">
        <v>103</v>
      </c>
      <c r="K15" s="73"/>
      <c r="L15" s="58"/>
    </row>
    <row r="16" spans="1:12" ht="21" customHeight="1">
      <c r="A16" s="64"/>
      <c r="B16" s="74"/>
      <c r="C16" s="58"/>
      <c r="D16" s="58"/>
      <c r="E16" s="58"/>
      <c r="F16" s="57" t="s">
        <v>214</v>
      </c>
      <c r="G16" s="57"/>
      <c r="H16" s="57" t="s">
        <v>96</v>
      </c>
      <c r="I16" s="57"/>
      <c r="J16" s="57" t="s">
        <v>214</v>
      </c>
      <c r="K16" s="75"/>
      <c r="L16" s="58"/>
    </row>
    <row r="17" spans="1:12" ht="21" customHeight="1">
      <c r="A17" s="64"/>
      <c r="B17" s="74"/>
      <c r="C17" s="58"/>
      <c r="D17" s="58"/>
      <c r="E17" s="58"/>
      <c r="F17" s="57" t="s">
        <v>215</v>
      </c>
      <c r="G17" s="57"/>
      <c r="H17" s="57" t="s">
        <v>97</v>
      </c>
      <c r="I17" s="57"/>
      <c r="J17" s="57" t="s">
        <v>215</v>
      </c>
      <c r="K17" s="75"/>
      <c r="L17" s="58"/>
    </row>
    <row r="18" spans="1:12" ht="21" customHeight="1">
      <c r="A18" s="64"/>
      <c r="B18" s="74"/>
      <c r="C18" s="58"/>
      <c r="D18" s="57" t="s">
        <v>37</v>
      </c>
      <c r="E18" s="58"/>
      <c r="F18" s="57" t="s">
        <v>7</v>
      </c>
      <c r="G18" s="57"/>
      <c r="H18" s="57" t="s">
        <v>7</v>
      </c>
      <c r="I18" s="57"/>
      <c r="J18" s="57" t="s">
        <v>7</v>
      </c>
      <c r="K18" s="75"/>
      <c r="L18" s="58"/>
    </row>
    <row r="19" spans="1:12" ht="21" customHeight="1">
      <c r="A19" s="64"/>
      <c r="B19" s="74"/>
      <c r="C19" s="60" t="s">
        <v>68</v>
      </c>
      <c r="D19" s="57"/>
      <c r="E19" s="58"/>
      <c r="F19" s="57"/>
      <c r="G19" s="57"/>
      <c r="H19" s="57"/>
      <c r="I19" s="57"/>
      <c r="J19" s="57"/>
      <c r="K19" s="75"/>
      <c r="L19" s="58"/>
    </row>
    <row r="20" spans="1:12" ht="17.25" customHeight="1">
      <c r="A20" s="64"/>
      <c r="B20" s="74"/>
      <c r="C20" s="61" t="s">
        <v>197</v>
      </c>
      <c r="D20" s="57"/>
      <c r="E20" s="112"/>
      <c r="F20" s="259">
        <f>-3254+4401</f>
        <v>1147</v>
      </c>
      <c r="G20" s="260"/>
      <c r="H20" s="208">
        <v>-54096</v>
      </c>
      <c r="I20" s="208"/>
      <c r="J20" s="259">
        <v>-18397</v>
      </c>
      <c r="K20" s="114"/>
      <c r="L20" s="115"/>
    </row>
    <row r="21" spans="1:12" ht="17.25" customHeight="1">
      <c r="A21" s="64"/>
      <c r="B21" s="74"/>
      <c r="C21" s="61" t="s">
        <v>28</v>
      </c>
      <c r="D21" s="57"/>
      <c r="E21" s="112"/>
      <c r="F21" s="261"/>
      <c r="G21" s="260"/>
      <c r="H21" s="260"/>
      <c r="I21" s="260"/>
      <c r="J21" s="261"/>
      <c r="K21" s="114"/>
      <c r="L21" s="115"/>
    </row>
    <row r="22" spans="1:12" ht="17.25" customHeight="1">
      <c r="A22" s="64"/>
      <c r="B22" s="74"/>
      <c r="C22" s="61" t="s">
        <v>43</v>
      </c>
      <c r="D22" s="57"/>
      <c r="E22" s="112"/>
      <c r="F22" s="262">
        <f>7846-4401</f>
        <v>3445</v>
      </c>
      <c r="G22" s="260"/>
      <c r="H22" s="214">
        <f>+-H20+2049</f>
        <v>56145</v>
      </c>
      <c r="I22" s="208"/>
      <c r="J22" s="262">
        <v>26295</v>
      </c>
      <c r="K22" s="114"/>
      <c r="L22" s="115"/>
    </row>
    <row r="23" spans="1:12" ht="21" customHeight="1" hidden="1">
      <c r="A23" s="64"/>
      <c r="B23" s="74"/>
      <c r="C23" s="61" t="s">
        <v>44</v>
      </c>
      <c r="D23" s="57"/>
      <c r="E23" s="112"/>
      <c r="F23" s="263">
        <v>0</v>
      </c>
      <c r="G23" s="260"/>
      <c r="H23" s="260"/>
      <c r="I23" s="260"/>
      <c r="J23" s="262">
        <v>0</v>
      </c>
      <c r="K23" s="114"/>
      <c r="L23" s="115"/>
    </row>
    <row r="24" spans="1:12" ht="9" customHeight="1">
      <c r="A24" s="64"/>
      <c r="B24" s="74"/>
      <c r="C24" s="61"/>
      <c r="D24" s="57"/>
      <c r="E24" s="112"/>
      <c r="F24" s="259"/>
      <c r="G24" s="260"/>
      <c r="H24" s="260"/>
      <c r="I24" s="260"/>
      <c r="J24" s="259"/>
      <c r="K24" s="114"/>
      <c r="L24" s="115"/>
    </row>
    <row r="25" spans="1:12" ht="18.75" customHeight="1">
      <c r="A25" s="64"/>
      <c r="B25" s="74"/>
      <c r="C25" s="61" t="s">
        <v>29</v>
      </c>
      <c r="D25" s="57"/>
      <c r="E25" s="112"/>
      <c r="F25" s="259">
        <f>SUM(F20:F23)</f>
        <v>4592</v>
      </c>
      <c r="G25" s="260"/>
      <c r="H25" s="259">
        <f>SUM(H20:H23)</f>
        <v>2049</v>
      </c>
      <c r="I25" s="259"/>
      <c r="J25" s="259">
        <f>SUM(J20:J23)</f>
        <v>7898</v>
      </c>
      <c r="K25" s="114"/>
      <c r="L25" s="115"/>
    </row>
    <row r="26" spans="1:12" ht="6" customHeight="1">
      <c r="A26" s="64"/>
      <c r="B26" s="74"/>
      <c r="C26" s="61"/>
      <c r="D26" s="57"/>
      <c r="E26" s="112"/>
      <c r="F26" s="261"/>
      <c r="G26" s="260"/>
      <c r="H26" s="260"/>
      <c r="I26" s="260"/>
      <c r="J26" s="261"/>
      <c r="K26" s="114"/>
      <c r="L26" s="115"/>
    </row>
    <row r="27" spans="1:12" ht="17.25" customHeight="1">
      <c r="A27" s="64"/>
      <c r="B27" s="74"/>
      <c r="C27" s="61" t="s">
        <v>30</v>
      </c>
      <c r="D27" s="57"/>
      <c r="E27" s="112"/>
      <c r="F27" s="261"/>
      <c r="G27" s="260"/>
      <c r="H27" s="260"/>
      <c r="I27" s="260"/>
      <c r="J27" s="261"/>
      <c r="K27" s="114"/>
      <c r="L27" s="115"/>
    </row>
    <row r="28" spans="1:12" ht="17.25" customHeight="1">
      <c r="A28" s="64"/>
      <c r="B28" s="74"/>
      <c r="C28" s="61" t="s">
        <v>45</v>
      </c>
      <c r="D28" s="57"/>
      <c r="E28" s="112"/>
      <c r="F28" s="259">
        <v>-24791</v>
      </c>
      <c r="G28" s="260"/>
      <c r="H28" s="208">
        <v>46458</v>
      </c>
      <c r="I28" s="208"/>
      <c r="J28" s="259">
        <v>-18226</v>
      </c>
      <c r="K28" s="114"/>
      <c r="L28" s="115"/>
    </row>
    <row r="29" spans="1:12" ht="17.25" customHeight="1">
      <c r="A29" s="64"/>
      <c r="B29" s="74"/>
      <c r="C29" s="61" t="s">
        <v>46</v>
      </c>
      <c r="D29" s="57"/>
      <c r="E29" s="112"/>
      <c r="F29" s="259">
        <v>15316</v>
      </c>
      <c r="G29" s="260"/>
      <c r="H29" s="214">
        <v>-48302</v>
      </c>
      <c r="I29" s="208"/>
      <c r="J29" s="259">
        <v>13781</v>
      </c>
      <c r="K29" s="114"/>
      <c r="L29" s="115"/>
    </row>
    <row r="30" spans="1:12" ht="17.25" customHeight="1">
      <c r="A30" s="64"/>
      <c r="B30" s="74"/>
      <c r="C30" s="61" t="s">
        <v>189</v>
      </c>
      <c r="D30" s="57"/>
      <c r="E30" s="112"/>
      <c r="F30" s="264">
        <f>SUM(F25:F29)</f>
        <v>-4883</v>
      </c>
      <c r="G30" s="260"/>
      <c r="H30" s="264">
        <f>SUM(H25:H29)</f>
        <v>205</v>
      </c>
      <c r="I30" s="259"/>
      <c r="J30" s="264">
        <f>SUM(J25:J29)</f>
        <v>3453</v>
      </c>
      <c r="K30" s="114"/>
      <c r="L30" s="115"/>
    </row>
    <row r="31" spans="1:12" ht="17.25" customHeight="1">
      <c r="A31" s="64"/>
      <c r="B31" s="74"/>
      <c r="C31" s="61" t="s">
        <v>98</v>
      </c>
      <c r="D31" s="57"/>
      <c r="E31" s="112"/>
      <c r="F31" s="143">
        <v>0</v>
      </c>
      <c r="G31" s="260"/>
      <c r="H31" s="208">
        <v>89</v>
      </c>
      <c r="I31" s="208"/>
      <c r="J31" s="141">
        <v>0</v>
      </c>
      <c r="K31" s="114"/>
      <c r="L31" s="115"/>
    </row>
    <row r="32" spans="1:12" ht="17.25" customHeight="1">
      <c r="A32" s="64"/>
      <c r="B32" s="74"/>
      <c r="C32" s="61" t="s">
        <v>69</v>
      </c>
      <c r="D32" s="57"/>
      <c r="E32" s="112"/>
      <c r="F32" s="262">
        <v>-1219</v>
      </c>
      <c r="G32" s="260"/>
      <c r="H32" s="208">
        <v>-894</v>
      </c>
      <c r="I32" s="208"/>
      <c r="J32" s="262">
        <v>-246</v>
      </c>
      <c r="K32" s="114"/>
      <c r="L32" s="115"/>
    </row>
    <row r="33" spans="1:12" ht="17.25" customHeight="1">
      <c r="A33" s="64"/>
      <c r="B33" s="74"/>
      <c r="C33" s="61" t="s">
        <v>190</v>
      </c>
      <c r="D33" s="57"/>
      <c r="E33" s="112"/>
      <c r="F33" s="265">
        <f>SUM(F30:F32)</f>
        <v>-6102</v>
      </c>
      <c r="G33" s="260"/>
      <c r="H33" s="265">
        <f>SUM(H30:H32)</f>
        <v>-600</v>
      </c>
      <c r="I33" s="259"/>
      <c r="J33" s="265">
        <f>SUM(J30:J32)</f>
        <v>3207</v>
      </c>
      <c r="K33" s="114"/>
      <c r="L33" s="115"/>
    </row>
    <row r="34" spans="1:12" ht="9.75" customHeight="1">
      <c r="A34" s="64"/>
      <c r="B34" s="74"/>
      <c r="C34" s="61"/>
      <c r="D34" s="57"/>
      <c r="E34" s="112"/>
      <c r="F34" s="266"/>
      <c r="G34" s="260"/>
      <c r="H34" s="260"/>
      <c r="I34" s="260"/>
      <c r="J34" s="266"/>
      <c r="K34" s="114"/>
      <c r="L34" s="115"/>
    </row>
    <row r="35" spans="1:12" ht="17.25" customHeight="1">
      <c r="A35" s="64"/>
      <c r="B35" s="74"/>
      <c r="C35" s="60" t="s">
        <v>31</v>
      </c>
      <c r="D35" s="57"/>
      <c r="E35" s="112"/>
      <c r="F35" s="261"/>
      <c r="G35" s="260"/>
      <c r="H35" s="260"/>
      <c r="I35" s="260"/>
      <c r="J35" s="261"/>
      <c r="K35" s="114"/>
      <c r="L35" s="115"/>
    </row>
    <row r="36" spans="1:12" ht="17.25" customHeight="1">
      <c r="A36" s="64"/>
      <c r="B36" s="74"/>
      <c r="C36" s="61" t="s">
        <v>47</v>
      </c>
      <c r="D36" s="57"/>
      <c r="E36" s="112"/>
      <c r="F36" s="141">
        <v>0</v>
      </c>
      <c r="G36" s="260"/>
      <c r="H36" s="208">
        <v>0</v>
      </c>
      <c r="I36" s="208"/>
      <c r="J36" s="141">
        <v>0</v>
      </c>
      <c r="K36" s="114"/>
      <c r="L36" s="115"/>
    </row>
    <row r="37" spans="1:12" ht="17.25" customHeight="1">
      <c r="A37" s="64"/>
      <c r="B37" s="74"/>
      <c r="C37" s="61" t="s">
        <v>48</v>
      </c>
      <c r="D37" s="57"/>
      <c r="E37" s="112"/>
      <c r="F37" s="259">
        <v>521</v>
      </c>
      <c r="G37" s="260"/>
      <c r="H37" s="208">
        <v>339</v>
      </c>
      <c r="I37" s="208"/>
      <c r="J37" s="259">
        <v>-296</v>
      </c>
      <c r="K37" s="114"/>
      <c r="L37" s="115"/>
    </row>
    <row r="38" spans="1:12" ht="17.25" customHeight="1">
      <c r="A38" s="64"/>
      <c r="B38" s="74"/>
      <c r="C38" s="61" t="s">
        <v>191</v>
      </c>
      <c r="D38" s="57"/>
      <c r="E38" s="112"/>
      <c r="F38" s="265">
        <f>SUM(F36:F37)</f>
        <v>521</v>
      </c>
      <c r="G38" s="260"/>
      <c r="H38" s="265">
        <f>SUM(H36:H37)</f>
        <v>339</v>
      </c>
      <c r="I38" s="259"/>
      <c r="J38" s="265">
        <f>SUM(J36:J37)</f>
        <v>-296</v>
      </c>
      <c r="K38" s="114"/>
      <c r="L38" s="115"/>
    </row>
    <row r="39" spans="1:12" ht="11.25" customHeight="1">
      <c r="A39" s="64"/>
      <c r="B39" s="74"/>
      <c r="C39" s="61"/>
      <c r="D39" s="57"/>
      <c r="E39" s="112"/>
      <c r="F39" s="261"/>
      <c r="G39" s="260"/>
      <c r="H39" s="260"/>
      <c r="I39" s="260"/>
      <c r="J39" s="261"/>
      <c r="K39" s="114"/>
      <c r="L39" s="115"/>
    </row>
    <row r="40" spans="1:12" ht="18.75" customHeight="1">
      <c r="A40" s="64"/>
      <c r="B40" s="74"/>
      <c r="C40" s="60" t="s">
        <v>32</v>
      </c>
      <c r="D40" s="57"/>
      <c r="E40" s="112"/>
      <c r="F40" s="261"/>
      <c r="G40" s="260"/>
      <c r="H40" s="260"/>
      <c r="I40" s="260"/>
      <c r="J40" s="261"/>
      <c r="K40" s="114"/>
      <c r="L40" s="115"/>
    </row>
    <row r="41" spans="1:12" ht="18.75" customHeight="1">
      <c r="A41" s="64"/>
      <c r="B41" s="74"/>
      <c r="C41" s="61" t="s">
        <v>49</v>
      </c>
      <c r="D41" s="57"/>
      <c r="E41" s="112"/>
      <c r="F41" s="141">
        <v>-3278</v>
      </c>
      <c r="G41" s="260"/>
      <c r="H41" s="208">
        <v>-6990</v>
      </c>
      <c r="I41" s="208"/>
      <c r="J41" s="259">
        <v>-3767</v>
      </c>
      <c r="K41" s="114"/>
      <c r="L41" s="115"/>
    </row>
    <row r="42" spans="1:12" ht="18.75" customHeight="1">
      <c r="A42" s="64"/>
      <c r="B42" s="74"/>
      <c r="C42" s="61" t="s">
        <v>50</v>
      </c>
      <c r="D42" s="57"/>
      <c r="E42" s="112"/>
      <c r="F42" s="141">
        <v>0</v>
      </c>
      <c r="G42" s="260"/>
      <c r="H42" s="208">
        <v>0</v>
      </c>
      <c r="I42" s="208"/>
      <c r="J42" s="141">
        <v>0</v>
      </c>
      <c r="K42" s="114"/>
      <c r="L42" s="115"/>
    </row>
    <row r="43" spans="1:13" ht="18.75" customHeight="1">
      <c r="A43" s="64"/>
      <c r="B43" s="74"/>
      <c r="C43" s="61" t="s">
        <v>123</v>
      </c>
      <c r="D43" s="57"/>
      <c r="E43" s="112"/>
      <c r="F43" s="265">
        <f>SUM(F41:F42)</f>
        <v>-3278</v>
      </c>
      <c r="G43" s="260"/>
      <c r="H43" s="265">
        <f>SUM(H41:H42)</f>
        <v>-6990</v>
      </c>
      <c r="I43" s="259"/>
      <c r="J43" s="265">
        <f>SUM(J41:J42)</f>
        <v>-3767</v>
      </c>
      <c r="K43" s="114"/>
      <c r="L43" s="115"/>
      <c r="M43" s="83"/>
    </row>
    <row r="44" spans="1:12" ht="12" customHeight="1">
      <c r="A44" s="64"/>
      <c r="B44" s="74"/>
      <c r="C44" s="61"/>
      <c r="D44" s="57"/>
      <c r="E44" s="112"/>
      <c r="F44" s="261"/>
      <c r="G44" s="260"/>
      <c r="H44" s="260"/>
      <c r="I44" s="260"/>
      <c r="J44" s="261"/>
      <c r="K44" s="114"/>
      <c r="L44" s="115"/>
    </row>
    <row r="45" spans="1:12" ht="18.75" customHeight="1">
      <c r="A45" s="64"/>
      <c r="B45" s="74"/>
      <c r="C45" s="61" t="s">
        <v>33</v>
      </c>
      <c r="D45" s="57"/>
      <c r="E45" s="112"/>
      <c r="F45" s="259">
        <f>+F49-F47</f>
        <v>-8859</v>
      </c>
      <c r="G45" s="260"/>
      <c r="H45" s="259">
        <f>+H49-H47</f>
        <v>-45345</v>
      </c>
      <c r="I45" s="259"/>
      <c r="J45" s="259">
        <f>+J49-J47</f>
        <v>-856</v>
      </c>
      <c r="K45" s="114"/>
      <c r="L45" s="115"/>
    </row>
    <row r="46" spans="1:12" ht="12" customHeight="1">
      <c r="A46" s="64"/>
      <c r="B46" s="74"/>
      <c r="C46" s="61"/>
      <c r="E46" s="112"/>
      <c r="F46" s="261"/>
      <c r="G46" s="260"/>
      <c r="H46" s="260"/>
      <c r="I46" s="260"/>
      <c r="J46" s="261"/>
      <c r="K46" s="114"/>
      <c r="L46" s="115"/>
    </row>
    <row r="47" spans="1:12" ht="17.25" customHeight="1">
      <c r="A47" s="64"/>
      <c r="B47" s="74"/>
      <c r="C47" s="61" t="s">
        <v>116</v>
      </c>
      <c r="D47" s="83"/>
      <c r="E47" s="112"/>
      <c r="F47" s="259">
        <v>42672</v>
      </c>
      <c r="G47" s="260"/>
      <c r="H47" s="208">
        <v>-29380</v>
      </c>
      <c r="I47" s="208"/>
      <c r="J47" s="259">
        <v>-39074</v>
      </c>
      <c r="K47" s="114"/>
      <c r="L47" s="115"/>
    </row>
    <row r="48" spans="1:12" ht="12" customHeight="1">
      <c r="A48" s="64"/>
      <c r="B48" s="74"/>
      <c r="C48" s="61"/>
      <c r="D48" s="57"/>
      <c r="E48" s="112"/>
      <c r="F48" s="259"/>
      <c r="G48" s="260"/>
      <c r="H48" s="260"/>
      <c r="I48" s="260"/>
      <c r="J48" s="259"/>
      <c r="K48" s="114"/>
      <c r="L48" s="115"/>
    </row>
    <row r="49" spans="1:12" ht="18.75" customHeight="1" thickBot="1">
      <c r="A49" s="64"/>
      <c r="B49" s="74"/>
      <c r="C49" s="61" t="s">
        <v>115</v>
      </c>
      <c r="D49" s="57" t="s">
        <v>38</v>
      </c>
      <c r="E49" s="112"/>
      <c r="F49" s="267">
        <v>33813</v>
      </c>
      <c r="G49" s="260"/>
      <c r="H49" s="267">
        <f>H56</f>
        <v>-74725</v>
      </c>
      <c r="I49" s="208"/>
      <c r="J49" s="267">
        <v>-39930</v>
      </c>
      <c r="K49" s="114"/>
      <c r="L49" s="115"/>
    </row>
    <row r="50" spans="1:12" ht="15" customHeight="1" thickBot="1" thickTop="1">
      <c r="A50" s="64"/>
      <c r="B50" s="76"/>
      <c r="C50" s="77"/>
      <c r="D50" s="78"/>
      <c r="E50" s="116"/>
      <c r="F50" s="268"/>
      <c r="G50" s="269"/>
      <c r="H50" s="269"/>
      <c r="I50" s="269"/>
      <c r="J50" s="268"/>
      <c r="K50" s="117"/>
      <c r="L50" s="115"/>
    </row>
    <row r="51" spans="1:12" ht="21" customHeight="1" thickTop="1">
      <c r="A51" s="64"/>
      <c r="B51" s="64"/>
      <c r="C51" s="61"/>
      <c r="D51" s="57"/>
      <c r="E51" s="112"/>
      <c r="F51" s="261"/>
      <c r="G51" s="260"/>
      <c r="H51" s="260"/>
      <c r="I51" s="260"/>
      <c r="J51" s="261"/>
      <c r="K51" s="118"/>
      <c r="L51" s="118"/>
    </row>
    <row r="52" spans="1:12" ht="21.75" customHeight="1">
      <c r="A52" s="57" t="s">
        <v>39</v>
      </c>
      <c r="B52" s="64"/>
      <c r="C52" s="61" t="s">
        <v>186</v>
      </c>
      <c r="D52" s="57"/>
      <c r="E52" s="112"/>
      <c r="F52" s="216"/>
      <c r="G52" s="206"/>
      <c r="H52" s="206"/>
      <c r="I52" s="206"/>
      <c r="J52" s="216"/>
      <c r="K52" s="66"/>
      <c r="L52" s="66"/>
    </row>
    <row r="53" spans="1:12" ht="21.75" customHeight="1">
      <c r="A53" s="64"/>
      <c r="B53" s="64"/>
      <c r="C53" s="61" t="s">
        <v>42</v>
      </c>
      <c r="D53" s="57"/>
      <c r="E53" s="112"/>
      <c r="F53" s="208">
        <v>32710</v>
      </c>
      <c r="G53" s="206"/>
      <c r="H53" s="206">
        <v>38094</v>
      </c>
      <c r="I53" s="206"/>
      <c r="J53" s="208">
        <v>45333</v>
      </c>
      <c r="K53" s="66"/>
      <c r="L53" s="66"/>
    </row>
    <row r="54" spans="1:12" ht="21.75" customHeight="1">
      <c r="A54" s="64"/>
      <c r="B54" s="64"/>
      <c r="C54" s="61" t="s">
        <v>41</v>
      </c>
      <c r="D54" s="57"/>
      <c r="E54" s="112"/>
      <c r="F54" s="208">
        <v>1103</v>
      </c>
      <c r="G54" s="206"/>
      <c r="H54" s="206">
        <v>555</v>
      </c>
      <c r="I54" s="206"/>
      <c r="J54" s="208">
        <v>625</v>
      </c>
      <c r="K54" s="66"/>
      <c r="L54" s="66"/>
    </row>
    <row r="55" spans="1:12" ht="21.75" customHeight="1">
      <c r="A55" s="64"/>
      <c r="B55" s="64"/>
      <c r="C55" s="61" t="s">
        <v>40</v>
      </c>
      <c r="D55" s="57"/>
      <c r="E55" s="112"/>
      <c r="F55" s="270">
        <v>0</v>
      </c>
      <c r="G55" s="206"/>
      <c r="H55" s="206">
        <v>-75280</v>
      </c>
      <c r="I55" s="206"/>
      <c r="J55" s="208">
        <v>-85888</v>
      </c>
      <c r="K55" s="66"/>
      <c r="L55" s="66"/>
    </row>
    <row r="56" spans="1:12" ht="21.75" customHeight="1" thickBot="1">
      <c r="A56" s="64"/>
      <c r="B56" s="64"/>
      <c r="C56" s="61"/>
      <c r="D56" s="57"/>
      <c r="E56" s="112"/>
      <c r="F56" s="267">
        <f>SUM(F53:F55)</f>
        <v>33813</v>
      </c>
      <c r="G56" s="206"/>
      <c r="H56" s="267">
        <f>SUM(H54:H55)</f>
        <v>-74725</v>
      </c>
      <c r="I56" s="208"/>
      <c r="J56" s="267">
        <f>SUM(J53:J55)</f>
        <v>-39930</v>
      </c>
      <c r="K56" s="66"/>
      <c r="L56" s="66"/>
    </row>
    <row r="57" spans="1:12" ht="21.75" customHeight="1" thickTop="1">
      <c r="A57" s="64"/>
      <c r="B57" s="64"/>
      <c r="C57" s="61"/>
      <c r="D57" s="57"/>
      <c r="E57" s="112"/>
      <c r="F57" s="113"/>
      <c r="G57" s="66"/>
      <c r="H57" s="113"/>
      <c r="I57" s="113"/>
      <c r="J57" s="113"/>
      <c r="K57" s="66"/>
      <c r="L57" s="66"/>
    </row>
    <row r="58" spans="1:12" ht="21.75" customHeight="1">
      <c r="A58" s="334" t="s">
        <v>114</v>
      </c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</row>
    <row r="59" spans="1:12" ht="21.75" customHeight="1">
      <c r="A59" s="334" t="s">
        <v>185</v>
      </c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</row>
    <row r="60" spans="1:12" ht="21.75" customHeight="1">
      <c r="A60" s="64"/>
      <c r="B60" s="64"/>
      <c r="C60" s="61"/>
      <c r="D60" s="57"/>
      <c r="E60" s="57"/>
      <c r="F60" s="80"/>
      <c r="G60" s="64"/>
      <c r="H60" s="64"/>
      <c r="I60" s="64"/>
      <c r="J60" s="80"/>
      <c r="K60" s="66"/>
      <c r="L60" s="66"/>
    </row>
    <row r="61" spans="1:12" ht="21.75" customHeight="1">
      <c r="A61" s="64"/>
      <c r="B61" s="64"/>
      <c r="C61" s="61"/>
      <c r="D61" s="57"/>
      <c r="E61" s="57"/>
      <c r="F61" s="61"/>
      <c r="G61" s="64"/>
      <c r="H61" s="64"/>
      <c r="I61" s="64"/>
      <c r="J61" s="61"/>
      <c r="K61" s="66"/>
      <c r="L61" s="66"/>
    </row>
    <row r="62" spans="1:12" ht="21.75" customHeight="1">
      <c r="A62" s="64"/>
      <c r="B62" s="64"/>
      <c r="C62" s="61"/>
      <c r="D62" s="57"/>
      <c r="E62" s="57"/>
      <c r="F62" s="61"/>
      <c r="G62" s="64"/>
      <c r="H62" s="64"/>
      <c r="I62" s="64"/>
      <c r="J62" s="61"/>
      <c r="K62" s="66"/>
      <c r="L62" s="66"/>
    </row>
    <row r="63" spans="1:12" ht="8.25" customHeight="1">
      <c r="A63" s="64"/>
      <c r="B63" s="64"/>
      <c r="C63" s="61"/>
      <c r="D63" s="57"/>
      <c r="E63" s="57"/>
      <c r="F63" s="64"/>
      <c r="G63" s="64"/>
      <c r="H63" s="64"/>
      <c r="I63" s="64"/>
      <c r="J63" s="64"/>
      <c r="K63" s="66"/>
      <c r="L63" s="66"/>
    </row>
    <row r="64" spans="1:12" ht="15.75">
      <c r="A64" s="64"/>
      <c r="B64" s="64"/>
      <c r="C64" s="61"/>
      <c r="D64" s="57"/>
      <c r="E64" s="57"/>
      <c r="F64" s="61"/>
      <c r="G64" s="64"/>
      <c r="H64" s="64"/>
      <c r="I64" s="64"/>
      <c r="J64" s="61"/>
      <c r="K64" s="66"/>
      <c r="L64" s="66"/>
    </row>
    <row r="65" spans="1:12" ht="15.75">
      <c r="A65" s="64"/>
      <c r="B65" s="64"/>
      <c r="C65" s="61"/>
      <c r="D65" s="57"/>
      <c r="E65" s="57"/>
      <c r="F65" s="64"/>
      <c r="G65" s="64"/>
      <c r="H65" s="64"/>
      <c r="I65" s="64"/>
      <c r="J65" s="64"/>
      <c r="K65" s="66"/>
      <c r="L65" s="66"/>
    </row>
    <row r="66" spans="1:12" ht="15.75">
      <c r="A66" s="64"/>
      <c r="B66" s="64"/>
      <c r="C66" s="61"/>
      <c r="D66" s="57"/>
      <c r="E66" s="57"/>
      <c r="F66" s="64"/>
      <c r="G66" s="64"/>
      <c r="H66" s="64"/>
      <c r="I66" s="64"/>
      <c r="J66" s="64"/>
      <c r="K66" s="66"/>
      <c r="L66" s="66"/>
    </row>
    <row r="67" spans="1:12" ht="15.75">
      <c r="A67" s="64"/>
      <c r="B67" s="64"/>
      <c r="C67" s="64"/>
      <c r="D67" s="57"/>
      <c r="E67" s="57"/>
      <c r="F67" s="64"/>
      <c r="G67" s="64"/>
      <c r="H67" s="64"/>
      <c r="I67" s="64"/>
      <c r="J67" s="64"/>
      <c r="K67" s="66"/>
      <c r="L67" s="66"/>
    </row>
    <row r="68" spans="1:12" ht="15.75">
      <c r="A68" s="64"/>
      <c r="B68" s="64"/>
      <c r="C68" s="64"/>
      <c r="D68" s="57"/>
      <c r="E68" s="57"/>
      <c r="F68" s="64"/>
      <c r="G68" s="64"/>
      <c r="H68" s="64"/>
      <c r="I68" s="64"/>
      <c r="J68" s="64"/>
      <c r="K68" s="66"/>
      <c r="L68" s="66"/>
    </row>
    <row r="69" spans="1:12" ht="6" customHeight="1">
      <c r="A69" s="64"/>
      <c r="B69" s="64"/>
      <c r="C69" s="64"/>
      <c r="D69" s="57"/>
      <c r="E69" s="57"/>
      <c r="F69" s="61"/>
      <c r="G69" s="64"/>
      <c r="H69" s="64"/>
      <c r="I69" s="64"/>
      <c r="J69" s="61"/>
      <c r="K69" s="66"/>
      <c r="L69" s="66"/>
    </row>
    <row r="70" spans="1:12" ht="15.75">
      <c r="A70" s="64"/>
      <c r="B70" s="64"/>
      <c r="C70" s="64"/>
      <c r="D70" s="57"/>
      <c r="E70" s="57"/>
      <c r="F70" s="64"/>
      <c r="G70" s="64"/>
      <c r="H70" s="64"/>
      <c r="I70" s="64"/>
      <c r="J70" s="64"/>
      <c r="K70" s="66"/>
      <c r="L70" s="66"/>
    </row>
    <row r="71" spans="1:12" ht="15.75">
      <c r="A71" s="64"/>
      <c r="B71" s="64"/>
      <c r="C71" s="64"/>
      <c r="D71" s="57"/>
      <c r="E71" s="57"/>
      <c r="F71" s="64"/>
      <c r="G71" s="64"/>
      <c r="H71" s="64"/>
      <c r="I71" s="64"/>
      <c r="J71" s="64"/>
      <c r="K71" s="66"/>
      <c r="L71" s="66"/>
    </row>
    <row r="72" spans="1:12" ht="9.75" customHeight="1">
      <c r="A72" s="64"/>
      <c r="B72" s="64"/>
      <c r="C72" s="64"/>
      <c r="D72" s="57"/>
      <c r="E72" s="57"/>
      <c r="F72" s="64"/>
      <c r="G72" s="64"/>
      <c r="H72" s="64"/>
      <c r="I72" s="64"/>
      <c r="J72" s="64"/>
      <c r="K72" s="66"/>
      <c r="L72" s="66"/>
    </row>
    <row r="73" spans="1:12" ht="15.75">
      <c r="A73" s="64"/>
      <c r="B73" s="64"/>
      <c r="C73" s="64"/>
      <c r="D73" s="57"/>
      <c r="E73" s="57"/>
      <c r="F73" s="64"/>
      <c r="G73" s="64"/>
      <c r="H73" s="64"/>
      <c r="I73" s="64"/>
      <c r="J73" s="64"/>
      <c r="K73" s="66"/>
      <c r="L73" s="66"/>
    </row>
    <row r="74" spans="1:12" ht="15.75">
      <c r="A74" s="64"/>
      <c r="B74" s="64"/>
      <c r="C74" s="85"/>
      <c r="D74" s="85"/>
      <c r="E74" s="85"/>
      <c r="F74" s="85"/>
      <c r="G74" s="85"/>
      <c r="H74" s="85"/>
      <c r="I74" s="85"/>
      <c r="J74" s="85"/>
      <c r="K74" s="85"/>
      <c r="L74" s="85"/>
    </row>
    <row r="76" spans="1:12" ht="15.75">
      <c r="A76" s="64"/>
      <c r="B76" s="64"/>
      <c r="G76" s="64"/>
      <c r="H76" s="64"/>
      <c r="I76" s="64"/>
      <c r="K76" s="66"/>
      <c r="L76" s="66"/>
    </row>
    <row r="77" spans="1:12" ht="15.75">
      <c r="A77" s="64"/>
      <c r="B77" s="64"/>
      <c r="C77" s="64"/>
      <c r="D77" s="57"/>
      <c r="E77" s="57"/>
      <c r="F77" s="64"/>
      <c r="G77" s="64"/>
      <c r="H77" s="64"/>
      <c r="I77" s="64"/>
      <c r="J77" s="64"/>
      <c r="K77" s="66"/>
      <c r="L77" s="66"/>
    </row>
    <row r="78" spans="1:12" ht="15.75">
      <c r="A78" s="64"/>
      <c r="B78" s="64"/>
      <c r="C78" s="64"/>
      <c r="D78" s="57"/>
      <c r="E78" s="57"/>
      <c r="F78" s="64"/>
      <c r="G78" s="64"/>
      <c r="H78" s="64"/>
      <c r="I78" s="64"/>
      <c r="J78" s="64"/>
      <c r="K78" s="66"/>
      <c r="L78" s="66"/>
    </row>
    <row r="79" spans="1:12" ht="15.75">
      <c r="A79" s="64"/>
      <c r="B79" s="64"/>
      <c r="C79" s="64"/>
      <c r="D79" s="57"/>
      <c r="E79" s="57"/>
      <c r="F79" s="64"/>
      <c r="G79" s="64"/>
      <c r="H79" s="64"/>
      <c r="I79" s="64"/>
      <c r="J79" s="64"/>
      <c r="K79" s="66"/>
      <c r="L79" s="66"/>
    </row>
    <row r="80" spans="1:12" ht="15.75">
      <c r="A80" s="64"/>
      <c r="B80" s="64"/>
      <c r="C80" s="64"/>
      <c r="D80" s="57"/>
      <c r="E80" s="57"/>
      <c r="F80" s="64"/>
      <c r="G80" s="64"/>
      <c r="H80" s="64"/>
      <c r="I80" s="64"/>
      <c r="J80" s="64"/>
      <c r="K80" s="66"/>
      <c r="L80" s="66"/>
    </row>
    <row r="81" spans="4:10" ht="15.75">
      <c r="D81" s="62"/>
      <c r="E81" s="62"/>
      <c r="F81" s="86"/>
      <c r="J81" s="86"/>
    </row>
    <row r="82" spans="4:12" ht="15.75">
      <c r="D82" s="62"/>
      <c r="E82" s="62"/>
      <c r="F82" s="60"/>
      <c r="J82" s="60"/>
      <c r="K82" s="66"/>
      <c r="L82" s="66"/>
    </row>
    <row r="83" spans="4:5" ht="15.75">
      <c r="D83" s="62"/>
      <c r="E83" s="62"/>
    </row>
    <row r="84" spans="4:5" ht="15.75">
      <c r="D84" s="62"/>
      <c r="E84" s="62"/>
    </row>
    <row r="85" spans="4:5" ht="15.75">
      <c r="D85" s="62"/>
      <c r="E85" s="62"/>
    </row>
    <row r="86" spans="4:5" ht="15.75">
      <c r="D86" s="62"/>
      <c r="E86" s="62"/>
    </row>
    <row r="88" spans="4:5" ht="15.75">
      <c r="D88" s="62"/>
      <c r="E88" s="62"/>
    </row>
    <row r="89" spans="4:5" ht="15.75">
      <c r="D89" s="62"/>
      <c r="E89" s="62"/>
    </row>
    <row r="90" spans="4:5" ht="15.75">
      <c r="D90" s="62"/>
      <c r="E90" s="62"/>
    </row>
  </sheetData>
  <mergeCells count="9">
    <mergeCell ref="A59:L59"/>
    <mergeCell ref="A58:L58"/>
    <mergeCell ref="A2:L2"/>
    <mergeCell ref="A3:L3"/>
    <mergeCell ref="A11:L11"/>
    <mergeCell ref="A12:L12"/>
    <mergeCell ref="A5:L5"/>
    <mergeCell ref="A7:L7"/>
    <mergeCell ref="A8:L8"/>
  </mergeCells>
  <printOptions horizontalCentered="1"/>
  <pageMargins left="0.17" right="0.18" top="0.22" bottom="0.33" header="0.26" footer="0.27"/>
  <pageSetup orientation="portrait" paperSize="9" scale="65" r:id="rId2"/>
  <headerFooter alignWithMargins="0">
    <oddFooter>&amp;C&amp;"Times New Roman,Regular"&amp;12&amp;P+3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CHASE PERDANA SDN BHD</dc:creator>
  <cp:keywords/>
  <dc:description/>
  <cp:lastModifiedBy>Chase Perdana Berhad</cp:lastModifiedBy>
  <cp:lastPrinted>2004-08-17T02:54:21Z</cp:lastPrinted>
  <dcterms:created xsi:type="dcterms:W3CDTF">2000-02-19T03:01:56Z</dcterms:created>
  <dcterms:modified xsi:type="dcterms:W3CDTF">2004-08-23T04:07:23Z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B0518DD">
    <vt:lpwstr/>
  </property>
  <property fmtid="{D5CDD505-2E9C-101B-9397-08002B2CF9AE}" pid="3" name="IVID64000000">
    <vt:lpwstr/>
  </property>
  <property fmtid="{D5CDD505-2E9C-101B-9397-08002B2CF9AE}" pid="4" name="IVID2B3416EA">
    <vt:lpwstr/>
  </property>
  <property fmtid="{D5CDD505-2E9C-101B-9397-08002B2CF9AE}" pid="5" name="IVID37550903">
    <vt:lpwstr/>
  </property>
  <property fmtid="{D5CDD505-2E9C-101B-9397-08002B2CF9AE}" pid="6" name="IVID1B3D1F01">
    <vt:lpwstr/>
  </property>
  <property fmtid="{D5CDD505-2E9C-101B-9397-08002B2CF9AE}" pid="7" name="IVID7CF0409">
    <vt:lpwstr/>
  </property>
  <property fmtid="{D5CDD505-2E9C-101B-9397-08002B2CF9AE}" pid="8" name="IVID7CE0803">
    <vt:lpwstr/>
  </property>
  <property fmtid="{D5CDD505-2E9C-101B-9397-08002B2CF9AE}" pid="9" name="IVID1C6414ED">
    <vt:lpwstr/>
  </property>
  <property fmtid="{D5CDD505-2E9C-101B-9397-08002B2CF9AE}" pid="10" name="IVID307D18D3">
    <vt:lpwstr/>
  </property>
  <property fmtid="{D5CDD505-2E9C-101B-9397-08002B2CF9AE}" pid="11" name="IVID321F1AE3">
    <vt:lpwstr/>
  </property>
  <property fmtid="{D5CDD505-2E9C-101B-9397-08002B2CF9AE}" pid="12" name="IVID1D3C18D1">
    <vt:lpwstr/>
  </property>
  <property fmtid="{D5CDD505-2E9C-101B-9397-08002B2CF9AE}" pid="13" name="IVID324B10F9">
    <vt:lpwstr/>
  </property>
  <property fmtid="{D5CDD505-2E9C-101B-9397-08002B2CF9AE}" pid="14" name="IVID1F3511EB">
    <vt:lpwstr/>
  </property>
  <property fmtid="{D5CDD505-2E9C-101B-9397-08002B2CF9AE}" pid="15" name="IVID8AA05D38">
    <vt:lpwstr/>
  </property>
  <property fmtid="{D5CDD505-2E9C-101B-9397-08002B2CF9AE}" pid="16" name="IVID232918D8">
    <vt:lpwstr/>
  </property>
  <property fmtid="{D5CDD505-2E9C-101B-9397-08002B2CF9AE}" pid="17" name="IVID264B11E4">
    <vt:lpwstr/>
  </property>
  <property fmtid="{D5CDD505-2E9C-101B-9397-08002B2CF9AE}" pid="18" name="IVIDD331809">
    <vt:lpwstr/>
  </property>
</Properties>
</file>