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6480" windowHeight="6945" tabRatio="702" activeTab="2"/>
  </bookViews>
  <sheets>
    <sheet name="Income Stm" sheetId="1" r:id="rId1"/>
    <sheet name="Balance Sheet" sheetId="2" r:id="rId2"/>
    <sheet name="Equity" sheetId="3" r:id="rId3"/>
    <sheet name="CFS" sheetId="4" r:id="rId4"/>
  </sheets>
  <definedNames>
    <definedName name="_xlnm.Print_Area" localSheetId="1">'Balance Sheet'!$A$1:$G$67</definedName>
    <definedName name="_xlnm.Print_Area" localSheetId="3">'CFS'!$A$1:$D$61</definedName>
    <definedName name="_xlnm.Print_Area" localSheetId="2">'Equity'!$A$1:$K$52</definedName>
    <definedName name="_xlnm.Print_Area" localSheetId="0">'Income Stm'!$A$1:$M$38</definedName>
  </definedNames>
  <calcPr fullCalcOnLoad="1"/>
</workbook>
</file>

<file path=xl/sharedStrings.xml><?xml version="1.0" encoding="utf-8"?>
<sst xmlns="http://schemas.openxmlformats.org/spreadsheetml/2006/main" count="210" uniqueCount="158">
  <si>
    <t xml:space="preserve"> </t>
  </si>
  <si>
    <t>RM'000</t>
  </si>
  <si>
    <t xml:space="preserve"> Hire purchase creditors</t>
  </si>
  <si>
    <t xml:space="preserve"> Deferred taxation</t>
  </si>
  <si>
    <t>As at</t>
  </si>
  <si>
    <t>Inventories</t>
  </si>
  <si>
    <t>Taxation</t>
  </si>
  <si>
    <t>Real property assets</t>
  </si>
  <si>
    <t>Property, plant and equipment</t>
  </si>
  <si>
    <t>Hotel properties</t>
  </si>
  <si>
    <t>Subsidiary companies</t>
  </si>
  <si>
    <t>Deferred expenditure</t>
  </si>
  <si>
    <t>Trade receivables</t>
  </si>
  <si>
    <t>Other receivables, deposit &amp; prepayments</t>
  </si>
  <si>
    <t>Cash and bank balances</t>
  </si>
  <si>
    <t>Trade payables</t>
  </si>
  <si>
    <t>Other payables and accruals</t>
  </si>
  <si>
    <t xml:space="preserve">Hire purchase creditors </t>
  </si>
  <si>
    <t>Amount owing  to a director</t>
  </si>
  <si>
    <t>Share premium</t>
  </si>
  <si>
    <t>Reserve on consolidation</t>
  </si>
  <si>
    <t>Development property and expenditure</t>
  </si>
  <si>
    <t>Current</t>
  </si>
  <si>
    <t>Unaudited</t>
  </si>
  <si>
    <t xml:space="preserve">Condensed Consolidated Statements of Changes in Equity </t>
  </si>
  <si>
    <t>Issued and fully paid</t>
  </si>
  <si>
    <t>ordinary shares</t>
  </si>
  <si>
    <t>of RM1 each</t>
  </si>
  <si>
    <t>Number</t>
  </si>
  <si>
    <t>of shares</t>
  </si>
  <si>
    <t xml:space="preserve">Nominal </t>
  </si>
  <si>
    <t>value</t>
  </si>
  <si>
    <t xml:space="preserve">Share </t>
  </si>
  <si>
    <t>premium</t>
  </si>
  <si>
    <t>Capital</t>
  </si>
  <si>
    <t>reserve</t>
  </si>
  <si>
    <t>Accumulated</t>
  </si>
  <si>
    <t xml:space="preserve"> lossess</t>
  </si>
  <si>
    <t>Total</t>
  </si>
  <si>
    <t xml:space="preserve">Reserve on </t>
  </si>
  <si>
    <t>consolidation</t>
  </si>
  <si>
    <t>Revaluation</t>
  </si>
  <si>
    <t>Revenue</t>
  </si>
  <si>
    <t>Gross profit</t>
  </si>
  <si>
    <t>Other operating income</t>
  </si>
  <si>
    <t>Administration &amp; general expenses</t>
  </si>
  <si>
    <t>Other operating expenses</t>
  </si>
  <si>
    <t>Finance cost</t>
  </si>
  <si>
    <t>Minority interests</t>
  </si>
  <si>
    <t xml:space="preserve">Condensed Consolidated Income Statements </t>
  </si>
  <si>
    <t xml:space="preserve">(The Condensed Consolidated Income Statements should be read in conjunction with the </t>
  </si>
  <si>
    <t xml:space="preserve">quarter </t>
  </si>
  <si>
    <t>to date</t>
  </si>
  <si>
    <t xml:space="preserve">Cumulative </t>
  </si>
  <si>
    <t>Comparative</t>
  </si>
  <si>
    <t>Cumulative</t>
  </si>
  <si>
    <t>ended</t>
  </si>
  <si>
    <t>N/A</t>
  </si>
  <si>
    <t>Audited</t>
  </si>
  <si>
    <t xml:space="preserve">          Diluted</t>
  </si>
  <si>
    <t>Gula Perak Berhad  (8104-X)</t>
  </si>
  <si>
    <t>Loss for the financial period</t>
  </si>
  <si>
    <t>Irredeemable</t>
  </si>
  <si>
    <t>convertible</t>
  </si>
  <si>
    <t>secured</t>
  </si>
  <si>
    <t>loan stocks</t>
  </si>
  <si>
    <t>Deposits with licensed banks and finance company</t>
  </si>
  <si>
    <t>Borrowings (interest bearing)</t>
  </si>
  <si>
    <t xml:space="preserve"> Borrowings (secured and interest bearing)</t>
  </si>
  <si>
    <t>Accumulated losses</t>
  </si>
  <si>
    <t>Capital reserve</t>
  </si>
  <si>
    <t>Irredeemable Convertible Secured Loan Stocks 2000/2005</t>
  </si>
  <si>
    <t xml:space="preserve"> Redeemable Convertible Secured Notes 2003/2008</t>
  </si>
  <si>
    <t>Interest received</t>
  </si>
  <si>
    <t>- Others</t>
  </si>
  <si>
    <t xml:space="preserve">Cost of sales </t>
  </si>
  <si>
    <t>Conversation of ICSLS</t>
  </si>
  <si>
    <t>Purchase of property, plant and equipment</t>
  </si>
  <si>
    <t>Assets</t>
  </si>
  <si>
    <t>Current Assets</t>
  </si>
  <si>
    <t>Less: Current Liabilities</t>
  </si>
  <si>
    <t>Long-term and Deferred Liabilities</t>
  </si>
  <si>
    <t>Financed by :</t>
  </si>
  <si>
    <t>Issued capital</t>
  </si>
  <si>
    <t>Redeemable Convertible Secured Notes 2003/2008</t>
  </si>
  <si>
    <t xml:space="preserve">  Non-distributable</t>
  </si>
  <si>
    <t>Redeemable</t>
  </si>
  <si>
    <t>notes</t>
  </si>
  <si>
    <t>- allowance for doubtful debts</t>
  </si>
  <si>
    <t>Adjustments for:</t>
  </si>
  <si>
    <t>Depreciation of property, plant and equipment</t>
  </si>
  <si>
    <t>Interest income</t>
  </si>
  <si>
    <t>Property development project</t>
  </si>
  <si>
    <t>Other receivables, deposit and prepayments</t>
  </si>
  <si>
    <t>Amount owing to a director</t>
  </si>
  <si>
    <t>(Decrease)/Increase in:</t>
  </si>
  <si>
    <t>Other payables and accrued expenses</t>
  </si>
  <si>
    <t>CASH FLOW FROM INVESTING ACTIVITIES</t>
  </si>
  <si>
    <t>CASH FLOWS FROM FINANCING ACTIVITIES</t>
  </si>
  <si>
    <t>Repayment of hire purchase payable</t>
  </si>
  <si>
    <t>Net Current Assets</t>
  </si>
  <si>
    <t xml:space="preserve">( The Condensed Consolidated Balance Sheet should be read  in conjunction with the </t>
  </si>
  <si>
    <t>Balance at 1 April 2004</t>
  </si>
  <si>
    <t>Condensed Consolidated  Cash Flow Statement</t>
  </si>
  <si>
    <t>Issue of RCSN</t>
  </si>
  <si>
    <t>Profit/ (Loss) before taxation</t>
  </si>
  <si>
    <t>Profit/ (Loss) attributable to the shareholders</t>
  </si>
  <si>
    <t>Profit/ (Loss) after taxation</t>
  </si>
  <si>
    <t>Profit/ (loss) from operation</t>
  </si>
  <si>
    <t xml:space="preserve"> ended</t>
  </si>
  <si>
    <t>EPS -Basic [Profit/ (Loss) per share -sen]</t>
  </si>
  <si>
    <t>Decrease / (Increase) in:</t>
  </si>
  <si>
    <t>CASH AND CASH FLOW EQUIVALENTS AT THE BEGINNING  OF THE YEAR</t>
  </si>
  <si>
    <t>GULA PERAK BERHAD (8104-X)</t>
  </si>
  <si>
    <t xml:space="preserve">   for the year ended 31 March 2005)</t>
  </si>
  <si>
    <t>Balance at 1 April 2005</t>
  </si>
  <si>
    <t>Bonus Issue</t>
  </si>
  <si>
    <t>CASH FLOWS FROM OPERATING ACTIVITIES</t>
  </si>
  <si>
    <t>Operating Profit Before Working Capital Change</t>
  </si>
  <si>
    <t>Net Cash Generated From Operation</t>
  </si>
  <si>
    <t>Tax refund / (paid)</t>
  </si>
  <si>
    <t>Net Cash Generated From Operating Activities</t>
  </si>
  <si>
    <t>Net Cash Used In Investing Activities</t>
  </si>
  <si>
    <t>Expenses paid for bonus issue exercise</t>
  </si>
  <si>
    <t>Net Cash Used In Financing Activities</t>
  </si>
  <si>
    <t>3% Redeemable Secured Bonds 2000/2005</t>
  </si>
  <si>
    <t>(The Condensed Consolidated Statements  of Changes in Equity  should be read in conjunction with the Annual Financial Report</t>
  </si>
  <si>
    <t>Increase in deposits pledged to licensed banks</t>
  </si>
  <si>
    <t>NET (DECREASE) IN CASH AND CASH EQUIVALENTS</t>
  </si>
  <si>
    <t>9 months</t>
  </si>
  <si>
    <t>Conversion of Warrants A</t>
  </si>
  <si>
    <t>Conversion of Warrants B</t>
  </si>
  <si>
    <t>Net Assets per share (RM)</t>
  </si>
  <si>
    <t>Profit/(Loss) before tax</t>
  </si>
  <si>
    <t>Finance cost / (waiver)</t>
  </si>
  <si>
    <t>Gain on disposal of property, plant &amp; equipment</t>
  </si>
  <si>
    <t>Proceeds from disposal of property , plant and equipment</t>
  </si>
  <si>
    <t>Interest waive/(paid)</t>
  </si>
  <si>
    <t>Condensed Consolidated Balance Sheets as at 31 March 2006</t>
  </si>
  <si>
    <t>For the quarter ended  31 March 2006</t>
  </si>
  <si>
    <t>12 months</t>
  </si>
  <si>
    <t>For the quarter ended 31 March 2006</t>
  </si>
  <si>
    <t>12  months ended 31/03/2006</t>
  </si>
  <si>
    <t>12  months ended 31/03/2005</t>
  </si>
  <si>
    <t>Balance at 31 March 2004</t>
  </si>
  <si>
    <t>Conversion of ICSLS</t>
  </si>
  <si>
    <t>Balance at 31 March 2006</t>
  </si>
  <si>
    <t xml:space="preserve">  Annual Financial report for the year ended 31 March 2005)</t>
  </si>
  <si>
    <t xml:space="preserve">  Annual Financial report for the year ended 31 March  2005 )</t>
  </si>
  <si>
    <t>Allowance for doubtful receivables</t>
  </si>
  <si>
    <t>Gain on disposal of real property assets</t>
  </si>
  <si>
    <t>Proceeds from disposal of real property assets</t>
  </si>
  <si>
    <t>Increase in deposit placed in sinking fund</t>
  </si>
  <si>
    <t>Financial Report for the year ended 31st March 2005)</t>
  </si>
  <si>
    <t>(Expenses incurred)/Proceeds from issuance of share</t>
  </si>
  <si>
    <t>Repayment of term loan</t>
  </si>
  <si>
    <t>CASH AND CASH FLOW EQUIVALENTS AT THE END  OF THE YEAR</t>
  </si>
  <si>
    <t>(The Condensed Consolidated Cash Flow Statements should be read in conjunction with the Annual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</si>
</sst>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General_)"/>
    <numFmt numFmtId="179" formatCode="#,##0.0_);\(#,##0.0\)"/>
    <numFmt numFmtId="180" formatCode="0_)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00000000_);_(* \(#,##0.000000000\);_(* &quot;-&quot;??_);_(@_)"/>
    <numFmt numFmtId="190" formatCode="0.0%"/>
    <numFmt numFmtId="191" formatCode="0.0"/>
    <numFmt numFmtId="192" formatCode="#,##0.0"/>
    <numFmt numFmtId="193" formatCode="#,##0.000"/>
    <numFmt numFmtId="194" formatCode="#,##0.0000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_);_(* \(#,##0.00\);_(* &quot;-&quot;_);_(@_)"/>
    <numFmt numFmtId="198" formatCode="_(* #,##0.000_);_(* \(#,##0.000\);_(* &quot;-&quot;???_);_(@_)"/>
    <numFmt numFmtId="199" formatCode="_(* #,##0.0_);_(* \(#,##0.0\);_(* &quot;-&quot;_);_(@_)"/>
  </numFmts>
  <fonts count="32">
    <font>
      <sz val="12"/>
      <name val="helv"/>
      <family val="0"/>
    </font>
    <font>
      <b/>
      <sz val="14"/>
      <name val="helv"/>
      <family val="0"/>
    </font>
    <font>
      <i/>
      <sz val="14"/>
      <name val="helv"/>
      <family val="0"/>
    </font>
    <font>
      <b/>
      <i/>
      <sz val="14"/>
      <name val="helv"/>
      <family val="0"/>
    </font>
    <font>
      <sz val="14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0"/>
    </font>
    <font>
      <sz val="12"/>
      <color indexed="10"/>
      <name val="Times New Roman"/>
      <family val="0"/>
    </font>
    <font>
      <b/>
      <u val="singleAccounting"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3"/>
      <name val="Times New Roman"/>
      <family val="1"/>
    </font>
    <font>
      <sz val="12"/>
      <color indexed="18"/>
      <name val="Times New Roman"/>
      <family val="1"/>
    </font>
    <font>
      <sz val="10"/>
      <color indexed="10"/>
      <name val="helv"/>
      <family val="0"/>
    </font>
    <font>
      <sz val="12"/>
      <color indexed="16"/>
      <name val="Times New Roman"/>
      <family val="1"/>
    </font>
    <font>
      <sz val="16"/>
      <name val="Times New Roman"/>
      <family val="1"/>
    </font>
    <font>
      <b/>
      <u val="single"/>
      <sz val="13"/>
      <name val="Times New Roman"/>
      <family val="1"/>
    </font>
    <font>
      <b/>
      <u val="single"/>
      <sz val="18"/>
      <name val="Times New Roman"/>
      <family val="1"/>
    </font>
    <font>
      <b/>
      <sz val="10"/>
      <color indexed="16"/>
      <name val="Times New Roman"/>
      <family val="1"/>
    </font>
    <font>
      <b/>
      <u val="single"/>
      <sz val="14"/>
      <color indexed="16"/>
      <name val="Times New Roman"/>
      <family val="1"/>
    </font>
    <font>
      <sz val="10"/>
      <name val="Arial"/>
      <family val="0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>
      <alignment/>
      <protection/>
    </xf>
    <xf numFmtId="9" fontId="4" fillId="0" borderId="0" applyFont="0" applyFill="0" applyBorder="0" applyAlignment="0" applyProtection="0"/>
  </cellStyleXfs>
  <cellXfs count="114">
    <xf numFmtId="178" fontId="0" fillId="0" borderId="0" xfId="0" applyAlignment="1">
      <alignment/>
    </xf>
    <xf numFmtId="169" fontId="6" fillId="0" borderId="0" xfId="16" applyFont="1" applyAlignment="1">
      <alignment/>
    </xf>
    <xf numFmtId="169" fontId="6" fillId="0" borderId="0" xfId="16" applyFont="1" applyAlignment="1">
      <alignment horizontal="center"/>
    </xf>
    <xf numFmtId="169" fontId="5" fillId="0" borderId="0" xfId="16" applyFont="1" applyAlignment="1">
      <alignment horizontal="center"/>
    </xf>
    <xf numFmtId="169" fontId="5" fillId="0" borderId="0" xfId="16" applyFont="1" applyAlignment="1">
      <alignment/>
    </xf>
    <xf numFmtId="169" fontId="5" fillId="0" borderId="1" xfId="16" applyFont="1" applyBorder="1" applyAlignment="1">
      <alignment/>
    </xf>
    <xf numFmtId="169" fontId="5" fillId="0" borderId="2" xfId="16" applyFont="1" applyBorder="1" applyAlignment="1">
      <alignment/>
    </xf>
    <xf numFmtId="169" fontId="5" fillId="0" borderId="3" xfId="16" applyFont="1" applyBorder="1" applyAlignment="1">
      <alignment/>
    </xf>
    <xf numFmtId="169" fontId="5" fillId="0" borderId="0" xfId="16" applyFont="1" applyBorder="1" applyAlignment="1">
      <alignment/>
    </xf>
    <xf numFmtId="169" fontId="5" fillId="0" borderId="4" xfId="16" applyFont="1" applyBorder="1" applyAlignment="1">
      <alignment/>
    </xf>
    <xf numFmtId="169" fontId="7" fillId="0" borderId="0" xfId="16" applyFont="1" applyAlignment="1">
      <alignment horizontal="center"/>
    </xf>
    <xf numFmtId="169" fontId="7" fillId="0" borderId="0" xfId="16" applyFont="1" applyAlignment="1">
      <alignment/>
    </xf>
    <xf numFmtId="171" fontId="6" fillId="0" borderId="0" xfId="15" applyFont="1" applyAlignment="1">
      <alignment horizontal="center"/>
    </xf>
    <xf numFmtId="169" fontId="6" fillId="0" borderId="0" xfId="16" applyFont="1" applyFill="1" applyAlignment="1">
      <alignment horizontal="center"/>
    </xf>
    <xf numFmtId="14" fontId="6" fillId="0" borderId="0" xfId="15" applyNumberFormat="1" applyFont="1" applyFill="1" applyAlignment="1" quotePrefix="1">
      <alignment horizontal="center"/>
    </xf>
    <xf numFmtId="169" fontId="9" fillId="0" borderId="0" xfId="16" applyFont="1" applyFill="1" applyAlignment="1">
      <alignment horizontal="center"/>
    </xf>
    <xf numFmtId="169" fontId="5" fillId="0" borderId="0" xfId="16" applyFont="1" applyFill="1" applyAlignment="1">
      <alignment/>
    </xf>
    <xf numFmtId="169" fontId="5" fillId="0" borderId="0" xfId="16" applyFont="1" applyFill="1" applyBorder="1" applyAlignment="1">
      <alignment/>
    </xf>
    <xf numFmtId="171" fontId="8" fillId="0" borderId="0" xfId="15" applyFont="1" applyFill="1" applyAlignment="1">
      <alignment/>
    </xf>
    <xf numFmtId="169" fontId="5" fillId="0" borderId="2" xfId="16" applyFont="1" applyFill="1" applyBorder="1" applyAlignment="1">
      <alignment/>
    </xf>
    <xf numFmtId="169" fontId="6" fillId="0" borderId="0" xfId="16" applyFont="1" applyAlignment="1">
      <alignment horizontal="center"/>
    </xf>
    <xf numFmtId="14" fontId="6" fillId="0" borderId="0" xfId="15" applyNumberFormat="1" applyFont="1" applyAlignment="1" quotePrefix="1">
      <alignment horizontal="center"/>
    </xf>
    <xf numFmtId="171" fontId="5" fillId="0" borderId="0" xfId="15" applyFont="1" applyFill="1" applyAlignment="1">
      <alignment/>
    </xf>
    <xf numFmtId="171" fontId="5" fillId="0" borderId="0" xfId="15" applyFont="1" applyAlignment="1">
      <alignment/>
    </xf>
    <xf numFmtId="169" fontId="5" fillId="0" borderId="5" xfId="16" applyFont="1" applyFill="1" applyBorder="1" applyAlignment="1">
      <alignment/>
    </xf>
    <xf numFmtId="169" fontId="5" fillId="0" borderId="6" xfId="16" applyFont="1" applyBorder="1" applyAlignment="1">
      <alignment/>
    </xf>
    <xf numFmtId="169" fontId="6" fillId="0" borderId="5" xfId="16" applyFont="1" applyFill="1" applyBorder="1" applyAlignment="1">
      <alignment horizontal="center"/>
    </xf>
    <xf numFmtId="169" fontId="6" fillId="0" borderId="5" xfId="16" applyFont="1" applyBorder="1" applyAlignment="1">
      <alignment horizontal="center"/>
    </xf>
    <xf numFmtId="178" fontId="5" fillId="0" borderId="0" xfId="0" applyFont="1" applyAlignment="1">
      <alignment/>
    </xf>
    <xf numFmtId="169" fontId="11" fillId="0" borderId="0" xfId="16" applyFont="1" applyAlignment="1">
      <alignment/>
    </xf>
    <xf numFmtId="169" fontId="12" fillId="0" borderId="0" xfId="16" applyFont="1" applyAlignment="1">
      <alignment horizontal="center"/>
    </xf>
    <xf numFmtId="178" fontId="5" fillId="0" borderId="0" xfId="0" applyFont="1" applyAlignment="1">
      <alignment horizontal="center"/>
    </xf>
    <xf numFmtId="178" fontId="6" fillId="0" borderId="0" xfId="0" applyFont="1" applyAlignment="1">
      <alignment horizontal="center"/>
    </xf>
    <xf numFmtId="178" fontId="6" fillId="2" borderId="7" xfId="0" applyFont="1" applyFill="1" applyBorder="1" applyAlignment="1">
      <alignment/>
    </xf>
    <xf numFmtId="178" fontId="6" fillId="2" borderId="8" xfId="0" applyFont="1" applyFill="1" applyBorder="1" applyAlignment="1">
      <alignment/>
    </xf>
    <xf numFmtId="178" fontId="6" fillId="2" borderId="9" xfId="0" applyFont="1" applyFill="1" applyBorder="1" applyAlignment="1">
      <alignment/>
    </xf>
    <xf numFmtId="178" fontId="6" fillId="2" borderId="10" xfId="0" applyFont="1" applyFill="1" applyBorder="1" applyAlignment="1">
      <alignment/>
    </xf>
    <xf numFmtId="178" fontId="5" fillId="0" borderId="11" xfId="0" applyFont="1" applyBorder="1" applyAlignment="1">
      <alignment horizontal="center"/>
    </xf>
    <xf numFmtId="178" fontId="5" fillId="0" borderId="11" xfId="0" applyFont="1" applyBorder="1" applyAlignment="1">
      <alignment/>
    </xf>
    <xf numFmtId="178" fontId="6" fillId="0" borderId="0" xfId="0" applyFont="1" applyAlignment="1">
      <alignment/>
    </xf>
    <xf numFmtId="178" fontId="13" fillId="0" borderId="0" xfId="0" applyFont="1" applyAlignment="1">
      <alignment/>
    </xf>
    <xf numFmtId="183" fontId="5" fillId="0" borderId="0" xfId="15" applyNumberFormat="1" applyFont="1" applyAlignment="1">
      <alignment/>
    </xf>
    <xf numFmtId="178" fontId="6" fillId="2" borderId="12" xfId="0" applyFont="1" applyFill="1" applyBorder="1" applyAlignment="1">
      <alignment/>
    </xf>
    <xf numFmtId="178" fontId="6" fillId="2" borderId="5" xfId="0" applyFont="1" applyFill="1" applyBorder="1" applyAlignment="1">
      <alignment/>
    </xf>
    <xf numFmtId="183" fontId="5" fillId="0" borderId="13" xfId="15" applyNumberFormat="1" applyFont="1" applyBorder="1" applyAlignment="1">
      <alignment/>
    </xf>
    <xf numFmtId="183" fontId="0" fillId="0" borderId="0" xfId="15" applyNumberFormat="1" applyAlignment="1">
      <alignment/>
    </xf>
    <xf numFmtId="183" fontId="6" fillId="0" borderId="0" xfId="15" applyNumberFormat="1" applyFont="1" applyAlignment="1">
      <alignment/>
    </xf>
    <xf numFmtId="178" fontId="14" fillId="0" borderId="0" xfId="0" applyFont="1" applyAlignment="1">
      <alignment/>
    </xf>
    <xf numFmtId="183" fontId="14" fillId="0" borderId="0" xfId="15" applyNumberFormat="1" applyFont="1" applyBorder="1" applyAlignment="1">
      <alignment/>
    </xf>
    <xf numFmtId="169" fontId="15" fillId="0" borderId="0" xfId="16" applyFont="1" applyAlignment="1">
      <alignment/>
    </xf>
    <xf numFmtId="183" fontId="14" fillId="0" borderId="0" xfId="15" applyNumberFormat="1" applyFont="1" applyAlignment="1">
      <alignment horizontal="center"/>
    </xf>
    <xf numFmtId="183" fontId="16" fillId="0" borderId="0" xfId="15" applyNumberFormat="1" applyFont="1" applyAlignment="1">
      <alignment/>
    </xf>
    <xf numFmtId="178" fontId="16" fillId="0" borderId="0" xfId="0" applyFont="1" applyAlignment="1">
      <alignment/>
    </xf>
    <xf numFmtId="178" fontId="14" fillId="0" borderId="0" xfId="0" applyFont="1" applyAlignment="1">
      <alignment horizontal="center"/>
    </xf>
    <xf numFmtId="178" fontId="0" fillId="0" borderId="0" xfId="0" applyFont="1" applyAlignment="1">
      <alignment/>
    </xf>
    <xf numFmtId="183" fontId="16" fillId="0" borderId="5" xfId="15" applyNumberFormat="1" applyFont="1" applyBorder="1" applyAlignment="1">
      <alignment/>
    </xf>
    <xf numFmtId="183" fontId="16" fillId="0" borderId="13" xfId="15" applyNumberFormat="1" applyFont="1" applyBorder="1" applyAlignment="1">
      <alignment/>
    </xf>
    <xf numFmtId="183" fontId="16" fillId="0" borderId="0" xfId="15" applyNumberFormat="1" applyFont="1" applyBorder="1" applyAlignment="1">
      <alignment/>
    </xf>
    <xf numFmtId="183" fontId="16" fillId="0" borderId="11" xfId="15" applyNumberFormat="1" applyFont="1" applyBorder="1" applyAlignment="1">
      <alignment horizontal="right"/>
    </xf>
    <xf numFmtId="178" fontId="0" fillId="0" borderId="0" xfId="0" applyFont="1" applyAlignment="1">
      <alignment horizontal="right"/>
    </xf>
    <xf numFmtId="183" fontId="8" fillId="0" borderId="0" xfId="15" applyNumberFormat="1" applyFont="1" applyAlignment="1">
      <alignment/>
    </xf>
    <xf numFmtId="178" fontId="17" fillId="0" borderId="0" xfId="0" applyFont="1" applyAlignment="1">
      <alignment horizontal="center"/>
    </xf>
    <xf numFmtId="183" fontId="17" fillId="0" borderId="0" xfId="15" applyNumberFormat="1" applyFont="1" applyAlignment="1">
      <alignment horizontal="center"/>
    </xf>
    <xf numFmtId="178" fontId="18" fillId="0" borderId="0" xfId="0" applyFont="1" applyAlignment="1">
      <alignment/>
    </xf>
    <xf numFmtId="183" fontId="18" fillId="0" borderId="0" xfId="15" applyNumberFormat="1" applyFont="1" applyAlignment="1">
      <alignment/>
    </xf>
    <xf numFmtId="183" fontId="18" fillId="0" borderId="5" xfId="15" applyNumberFormat="1" applyFont="1" applyBorder="1" applyAlignment="1">
      <alignment/>
    </xf>
    <xf numFmtId="183" fontId="18" fillId="0" borderId="13" xfId="15" applyNumberFormat="1" applyFont="1" applyBorder="1" applyAlignment="1">
      <alignment/>
    </xf>
    <xf numFmtId="183" fontId="18" fillId="0" borderId="0" xfId="15" applyNumberFormat="1" applyFont="1" applyBorder="1" applyAlignment="1">
      <alignment/>
    </xf>
    <xf numFmtId="183" fontId="18" fillId="0" borderId="11" xfId="15" applyNumberFormat="1" applyFont="1" applyBorder="1" applyAlignment="1">
      <alignment horizontal="right"/>
    </xf>
    <xf numFmtId="178" fontId="0" fillId="0" borderId="0" xfId="0" applyFont="1" applyBorder="1" applyAlignment="1">
      <alignment/>
    </xf>
    <xf numFmtId="178" fontId="21" fillId="0" borderId="0" xfId="0" applyFont="1" applyAlignment="1">
      <alignment/>
    </xf>
    <xf numFmtId="169" fontId="22" fillId="0" borderId="14" xfId="16" applyFont="1" applyBorder="1" applyAlignment="1">
      <alignment/>
    </xf>
    <xf numFmtId="169" fontId="22" fillId="0" borderId="0" xfId="16" applyFont="1" applyAlignment="1">
      <alignment/>
    </xf>
    <xf numFmtId="169" fontId="22" fillId="0" borderId="14" xfId="16" applyFont="1" applyFill="1" applyBorder="1" applyAlignment="1">
      <alignment/>
    </xf>
    <xf numFmtId="183" fontId="23" fillId="0" borderId="0" xfId="15" applyNumberFormat="1" applyFont="1" applyAlignment="1">
      <alignment/>
    </xf>
    <xf numFmtId="178" fontId="5" fillId="0" borderId="0" xfId="0" applyFont="1" applyFill="1" applyAlignment="1">
      <alignment/>
    </xf>
    <xf numFmtId="178" fontId="6" fillId="0" borderId="0" xfId="0" applyFont="1" applyFill="1" applyBorder="1" applyAlignment="1">
      <alignment horizontal="center"/>
    </xf>
    <xf numFmtId="178" fontId="6" fillId="0" borderId="0" xfId="0" applyFont="1" applyFill="1" applyBorder="1" applyAlignment="1">
      <alignment/>
    </xf>
    <xf numFmtId="178" fontId="14" fillId="0" borderId="0" xfId="0" applyFont="1" applyAlignment="1" quotePrefix="1">
      <alignment/>
    </xf>
    <xf numFmtId="183" fontId="22" fillId="0" borderId="0" xfId="15" applyNumberFormat="1" applyFont="1" applyAlignment="1">
      <alignment/>
    </xf>
    <xf numFmtId="183" fontId="6" fillId="0" borderId="13" xfId="15" applyNumberFormat="1" applyFont="1" applyBorder="1" applyAlignment="1">
      <alignment/>
    </xf>
    <xf numFmtId="169" fontId="24" fillId="0" borderId="0" xfId="16" applyFont="1" applyBorder="1" applyAlignment="1">
      <alignment/>
    </xf>
    <xf numFmtId="178" fontId="25" fillId="0" borderId="0" xfId="0" applyFont="1" applyAlignment="1">
      <alignment/>
    </xf>
    <xf numFmtId="14" fontId="6" fillId="0" borderId="0" xfId="15" applyNumberFormat="1" applyFont="1" applyAlignment="1">
      <alignment horizontal="center"/>
    </xf>
    <xf numFmtId="178" fontId="26" fillId="0" borderId="0" xfId="0" applyFont="1" applyAlignment="1">
      <alignment/>
    </xf>
    <xf numFmtId="178" fontId="27" fillId="0" borderId="0" xfId="0" applyFont="1" applyAlignment="1">
      <alignment/>
    </xf>
    <xf numFmtId="171" fontId="18" fillId="0" borderId="11" xfId="15" applyNumberFormat="1" applyFont="1" applyBorder="1" applyAlignment="1">
      <alignment horizontal="right"/>
    </xf>
    <xf numFmtId="171" fontId="16" fillId="0" borderId="11" xfId="15" applyNumberFormat="1" applyFont="1" applyBorder="1" applyAlignment="1">
      <alignment horizontal="right"/>
    </xf>
    <xf numFmtId="178" fontId="28" fillId="0" borderId="0" xfId="0" applyFont="1" applyAlignment="1">
      <alignment horizontal="center"/>
    </xf>
    <xf numFmtId="178" fontId="29" fillId="0" borderId="0" xfId="0" applyFont="1" applyAlignment="1">
      <alignment/>
    </xf>
    <xf numFmtId="14" fontId="28" fillId="0" borderId="0" xfId="15" applyNumberFormat="1" applyFont="1" applyAlignment="1" quotePrefix="1">
      <alignment horizontal="center"/>
    </xf>
    <xf numFmtId="14" fontId="28" fillId="0" borderId="0" xfId="0" applyNumberFormat="1" applyFont="1" applyAlignment="1">
      <alignment horizontal="center"/>
    </xf>
    <xf numFmtId="14" fontId="28" fillId="0" borderId="0" xfId="0" applyNumberFormat="1" applyFont="1" applyAlignment="1" quotePrefix="1">
      <alignment horizontal="center"/>
    </xf>
    <xf numFmtId="0" fontId="0" fillId="0" borderId="0" xfId="21" applyFont="1" applyFill="1">
      <alignment/>
      <protection/>
    </xf>
    <xf numFmtId="0" fontId="0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30" fillId="0" borderId="0" xfId="21">
      <alignment/>
      <protection/>
    </xf>
    <xf numFmtId="0" fontId="5" fillId="0" borderId="0" xfId="21" applyFont="1">
      <alignment/>
      <protection/>
    </xf>
    <xf numFmtId="0" fontId="0" fillId="0" borderId="0" xfId="21" applyFont="1" applyFill="1" quotePrefix="1">
      <alignment/>
      <protection/>
    </xf>
    <xf numFmtId="169" fontId="31" fillId="0" borderId="0" xfId="16" applyFont="1" applyAlignment="1" quotePrefix="1">
      <alignment/>
    </xf>
    <xf numFmtId="169" fontId="31" fillId="0" borderId="0" xfId="16" applyFont="1" applyAlignment="1">
      <alignment/>
    </xf>
    <xf numFmtId="169" fontId="21" fillId="0" borderId="0" xfId="16" applyFont="1" applyAlignment="1" quotePrefix="1">
      <alignment/>
    </xf>
    <xf numFmtId="169" fontId="21" fillId="0" borderId="0" xfId="16" applyFont="1" applyAlignment="1">
      <alignment/>
    </xf>
    <xf numFmtId="183" fontId="16" fillId="0" borderId="6" xfId="15" applyNumberFormat="1" applyFont="1" applyBorder="1" applyAlignment="1">
      <alignment/>
    </xf>
    <xf numFmtId="169" fontId="11" fillId="0" borderId="0" xfId="16" applyFont="1" applyAlignment="1" quotePrefix="1">
      <alignment/>
    </xf>
    <xf numFmtId="14" fontId="14" fillId="0" borderId="0" xfId="0" applyNumberFormat="1" applyFont="1" applyAlignment="1">
      <alignment horizontal="center"/>
    </xf>
    <xf numFmtId="178" fontId="6" fillId="2" borderId="7" xfId="0" applyFont="1" applyFill="1" applyBorder="1" applyAlignment="1">
      <alignment horizontal="center"/>
    </xf>
    <xf numFmtId="178" fontId="6" fillId="2" borderId="12" xfId="0" applyFont="1" applyFill="1" applyBorder="1" applyAlignment="1">
      <alignment horizontal="center"/>
    </xf>
    <xf numFmtId="178" fontId="6" fillId="2" borderId="15" xfId="0" applyFont="1" applyFill="1" applyBorder="1" applyAlignment="1">
      <alignment horizontal="center"/>
    </xf>
    <xf numFmtId="178" fontId="6" fillId="2" borderId="0" xfId="0" applyFont="1" applyFill="1" applyBorder="1" applyAlignment="1">
      <alignment horizontal="center"/>
    </xf>
    <xf numFmtId="178" fontId="6" fillId="2" borderId="9" xfId="0" applyFont="1" applyFill="1" applyBorder="1" applyAlignment="1">
      <alignment horizontal="center"/>
    </xf>
    <xf numFmtId="178" fontId="6" fillId="2" borderId="5" xfId="0" applyFont="1" applyFill="1" applyBorder="1" applyAlignment="1">
      <alignment horizontal="center"/>
    </xf>
    <xf numFmtId="178" fontId="6" fillId="2" borderId="1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_Conso03-2005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N10" sqref="N10"/>
    </sheetView>
  </sheetViews>
  <sheetFormatPr defaultColWidth="8.88671875" defaultRowHeight="15.75"/>
  <cols>
    <col min="1" max="1" width="31.21484375" style="0" customWidth="1"/>
    <col min="2" max="2" width="1.88671875" style="0" customWidth="1"/>
    <col min="3" max="3" width="7.88671875" style="0" bestFit="1" customWidth="1"/>
    <col min="4" max="4" width="1.88671875" style="0" customWidth="1"/>
    <col min="5" max="5" width="9.10546875" style="0" customWidth="1"/>
    <col min="6" max="6" width="1.4375" style="0" customWidth="1"/>
    <col min="7" max="7" width="9.21484375" style="0" bestFit="1" customWidth="1"/>
    <col min="8" max="8" width="1.77734375" style="0" customWidth="1"/>
    <col min="9" max="9" width="7.99609375" style="0" bestFit="1" customWidth="1"/>
    <col min="10" max="10" width="3.21484375" style="0" hidden="1" customWidth="1"/>
    <col min="11" max="11" width="7.4453125" style="0" hidden="1" customWidth="1"/>
    <col min="12" max="12" width="1.77734375" style="0" hidden="1" customWidth="1"/>
    <col min="13" max="13" width="7.4453125" style="0" hidden="1" customWidth="1"/>
  </cols>
  <sheetData>
    <row r="1" spans="1:7" ht="16.5">
      <c r="A1" s="70" t="s">
        <v>60</v>
      </c>
      <c r="B1" s="70"/>
      <c r="C1" s="70"/>
      <c r="D1" s="70"/>
      <c r="E1" s="70"/>
      <c r="F1" s="70"/>
      <c r="G1" s="45"/>
    </row>
    <row r="2" spans="1:7" ht="27" customHeight="1">
      <c r="A2" s="49"/>
      <c r="B2" s="49"/>
      <c r="C2" s="49"/>
      <c r="D2" s="49"/>
      <c r="E2" s="49"/>
      <c r="F2" s="49"/>
      <c r="G2" s="45"/>
    </row>
    <row r="3" spans="1:7" ht="18" customHeight="1">
      <c r="A3" s="84" t="s">
        <v>49</v>
      </c>
      <c r="B3" s="84"/>
      <c r="C3" s="84"/>
      <c r="D3" s="84"/>
      <c r="E3" s="84"/>
      <c r="F3" s="84"/>
      <c r="G3" s="45"/>
    </row>
    <row r="4" spans="1:7" ht="16.5">
      <c r="A4" s="84" t="s">
        <v>139</v>
      </c>
      <c r="B4" s="84"/>
      <c r="C4" s="84"/>
      <c r="D4" s="84"/>
      <c r="E4" s="84"/>
      <c r="F4" s="84"/>
      <c r="G4" s="46"/>
    </row>
    <row r="5" spans="1:7" ht="15.75">
      <c r="A5" s="39"/>
      <c r="B5" s="39"/>
      <c r="C5" s="39"/>
      <c r="D5" s="39"/>
      <c r="E5" s="39"/>
      <c r="F5" s="39"/>
      <c r="G5" s="46"/>
    </row>
    <row r="6" spans="1:6" s="52" customFormat="1" ht="16.5" customHeight="1">
      <c r="A6" s="47"/>
      <c r="B6" s="47"/>
      <c r="C6" s="47"/>
      <c r="D6" s="47"/>
      <c r="E6" s="47"/>
      <c r="F6" s="47"/>
    </row>
    <row r="7" spans="3:13" s="52" customFormat="1" ht="12.75">
      <c r="C7" s="50" t="s">
        <v>22</v>
      </c>
      <c r="E7" s="88" t="s">
        <v>140</v>
      </c>
      <c r="G7" s="50" t="s">
        <v>54</v>
      </c>
      <c r="H7" s="53"/>
      <c r="I7" s="88" t="s">
        <v>140</v>
      </c>
      <c r="J7" s="53"/>
      <c r="K7" s="53" t="s">
        <v>54</v>
      </c>
      <c r="L7" s="53"/>
      <c r="M7" s="88" t="s">
        <v>129</v>
      </c>
    </row>
    <row r="8" spans="3:13" s="52" customFormat="1" ht="12.75">
      <c r="C8" s="50" t="s">
        <v>51</v>
      </c>
      <c r="E8" s="61" t="s">
        <v>53</v>
      </c>
      <c r="G8" s="50" t="s">
        <v>51</v>
      </c>
      <c r="H8" s="53"/>
      <c r="I8" s="61" t="s">
        <v>53</v>
      </c>
      <c r="J8" s="53"/>
      <c r="K8" s="53" t="s">
        <v>51</v>
      </c>
      <c r="L8" s="53"/>
      <c r="M8" s="61" t="s">
        <v>55</v>
      </c>
    </row>
    <row r="9" spans="3:13" s="52" customFormat="1" ht="12.75">
      <c r="C9" s="53" t="s">
        <v>56</v>
      </c>
      <c r="E9" s="61" t="s">
        <v>52</v>
      </c>
      <c r="G9" s="53" t="s">
        <v>56</v>
      </c>
      <c r="H9" s="53"/>
      <c r="I9" s="61" t="s">
        <v>52</v>
      </c>
      <c r="J9" s="53"/>
      <c r="K9" s="53" t="s">
        <v>56</v>
      </c>
      <c r="L9" s="53"/>
      <c r="M9" s="61" t="s">
        <v>52</v>
      </c>
    </row>
    <row r="10" spans="3:13" s="52" customFormat="1" ht="12.75">
      <c r="C10" s="90">
        <v>38807</v>
      </c>
      <c r="E10" s="90">
        <v>38807</v>
      </c>
      <c r="G10" s="90">
        <v>38442</v>
      </c>
      <c r="H10" s="91"/>
      <c r="I10" s="90">
        <v>38442</v>
      </c>
      <c r="J10" s="92"/>
      <c r="K10" s="92">
        <v>38352</v>
      </c>
      <c r="L10" s="91"/>
      <c r="M10" s="92">
        <v>38352</v>
      </c>
    </row>
    <row r="11" spans="3:13" s="52" customFormat="1" ht="12.75">
      <c r="C11" s="50" t="s">
        <v>1</v>
      </c>
      <c r="E11" s="62" t="s">
        <v>1</v>
      </c>
      <c r="G11" s="50" t="s">
        <v>1</v>
      </c>
      <c r="H11" s="47"/>
      <c r="I11" s="62" t="s">
        <v>1</v>
      </c>
      <c r="J11" s="47"/>
      <c r="K11" s="50" t="s">
        <v>1</v>
      </c>
      <c r="L11" s="47"/>
      <c r="M11" s="62" t="s">
        <v>1</v>
      </c>
    </row>
    <row r="12" spans="3:13" s="52" customFormat="1" ht="12.75">
      <c r="C12" s="51"/>
      <c r="E12" s="63"/>
      <c r="G12" s="51"/>
      <c r="I12" s="63"/>
      <c r="M12" s="63"/>
    </row>
    <row r="13" spans="1:13" ht="15.75">
      <c r="A13" s="47" t="s">
        <v>42</v>
      </c>
      <c r="B13" s="47"/>
      <c r="C13" s="51">
        <f>E13-23698</f>
        <v>7320</v>
      </c>
      <c r="D13" s="47"/>
      <c r="E13" s="64">
        <f>30986+32</f>
        <v>31018</v>
      </c>
      <c r="F13" s="47"/>
      <c r="G13" s="51">
        <f>I13-25647</f>
        <v>13902</v>
      </c>
      <c r="H13" s="54"/>
      <c r="I13" s="64">
        <v>39549</v>
      </c>
      <c r="J13" s="54"/>
      <c r="K13" s="51">
        <f>M13-16934</f>
        <v>8713</v>
      </c>
      <c r="L13" s="54"/>
      <c r="M13" s="64">
        <v>25647</v>
      </c>
    </row>
    <row r="14" spans="1:13" ht="15.75">
      <c r="A14" s="47" t="s">
        <v>75</v>
      </c>
      <c r="B14" s="47"/>
      <c r="C14" s="55">
        <f>E14+10279</f>
        <v>-3164</v>
      </c>
      <c r="D14" s="47"/>
      <c r="E14" s="65">
        <v>-13443</v>
      </c>
      <c r="F14" s="47"/>
      <c r="G14" s="55">
        <f>I14+10319</f>
        <v>-8596</v>
      </c>
      <c r="H14" s="54"/>
      <c r="I14" s="65">
        <v>-18915</v>
      </c>
      <c r="J14" s="54"/>
      <c r="K14" s="55">
        <f>M14+6819</f>
        <v>-3500</v>
      </c>
      <c r="L14" s="54"/>
      <c r="M14" s="65">
        <v>-10319</v>
      </c>
    </row>
    <row r="15" spans="1:13" ht="6.75" customHeight="1">
      <c r="A15" s="47"/>
      <c r="B15" s="47"/>
      <c r="C15" s="57"/>
      <c r="D15" s="47"/>
      <c r="E15" s="67"/>
      <c r="F15" s="47"/>
      <c r="G15" s="57"/>
      <c r="H15" s="54"/>
      <c r="I15" s="67"/>
      <c r="J15" s="54"/>
      <c r="K15" s="57"/>
      <c r="L15" s="54"/>
      <c r="M15" s="67"/>
    </row>
    <row r="16" spans="1:13" ht="15.75">
      <c r="A16" s="47" t="s">
        <v>43</v>
      </c>
      <c r="B16" s="47"/>
      <c r="C16" s="51">
        <f>SUM(C13:C14)</f>
        <v>4156</v>
      </c>
      <c r="D16" s="47"/>
      <c r="E16" s="64">
        <f>SUM(E13:E14)</f>
        <v>17575</v>
      </c>
      <c r="F16" s="47"/>
      <c r="G16" s="51">
        <f>SUM(G13:G14)</f>
        <v>5306</v>
      </c>
      <c r="H16" s="54"/>
      <c r="I16" s="64">
        <f>SUM(I13:I14)</f>
        <v>20634</v>
      </c>
      <c r="J16" s="54"/>
      <c r="K16" s="51">
        <f>SUM(K13:K14)</f>
        <v>5213</v>
      </c>
      <c r="L16" s="54"/>
      <c r="M16" s="64">
        <f>SUM(M13:M14)</f>
        <v>15328</v>
      </c>
    </row>
    <row r="17" spans="1:13" ht="8.25" customHeight="1">
      <c r="A17" s="47"/>
      <c r="B17" s="47"/>
      <c r="C17" s="51"/>
      <c r="D17" s="47"/>
      <c r="E17" s="64"/>
      <c r="F17" s="47"/>
      <c r="G17" s="51"/>
      <c r="H17" s="54"/>
      <c r="I17" s="64"/>
      <c r="J17" s="54"/>
      <c r="K17" s="51"/>
      <c r="L17" s="54"/>
      <c r="M17" s="64"/>
    </row>
    <row r="18" spans="1:13" ht="15.75">
      <c r="A18" s="47" t="s">
        <v>44</v>
      </c>
      <c r="B18" s="47"/>
      <c r="C18" s="51">
        <f>E18-3343</f>
        <v>1130</v>
      </c>
      <c r="D18" s="47"/>
      <c r="E18" s="64">
        <v>4473</v>
      </c>
      <c r="F18" s="47"/>
      <c r="G18" s="51">
        <f>I18-2924</f>
        <v>3413</v>
      </c>
      <c r="H18" s="54"/>
      <c r="I18" s="64">
        <v>6337</v>
      </c>
      <c r="J18" s="54"/>
      <c r="K18" s="51">
        <f>M18-1925</f>
        <v>999</v>
      </c>
      <c r="L18" s="54"/>
      <c r="M18" s="64">
        <v>2924</v>
      </c>
    </row>
    <row r="19" spans="1:13" ht="15.75">
      <c r="A19" s="47" t="s">
        <v>45</v>
      </c>
      <c r="B19" s="47"/>
      <c r="C19" s="51">
        <f>E19+15924</f>
        <v>-5442</v>
      </c>
      <c r="D19" s="47"/>
      <c r="E19" s="64">
        <f>-21334-32</f>
        <v>-21366</v>
      </c>
      <c r="F19" s="47"/>
      <c r="G19" s="51">
        <f>I19+15079</f>
        <v>-3581</v>
      </c>
      <c r="H19" s="54"/>
      <c r="I19" s="64">
        <f>-11174-7486</f>
        <v>-18660</v>
      </c>
      <c r="J19" s="54"/>
      <c r="K19" s="51">
        <f>M19+10495</f>
        <v>-4584</v>
      </c>
      <c r="L19" s="54"/>
      <c r="M19" s="64">
        <v>-15079</v>
      </c>
    </row>
    <row r="20" spans="1:13" ht="15.75" hidden="1">
      <c r="A20" s="47" t="s">
        <v>46</v>
      </c>
      <c r="B20" s="47"/>
      <c r="C20" s="51"/>
      <c r="D20" s="47"/>
      <c r="E20" s="51"/>
      <c r="F20" s="47"/>
      <c r="G20" s="51"/>
      <c r="H20" s="51"/>
      <c r="I20" s="51"/>
      <c r="J20" s="51"/>
      <c r="K20" s="51"/>
      <c r="L20" s="51"/>
      <c r="M20" s="51"/>
    </row>
    <row r="21" spans="1:13" ht="15.75" hidden="1">
      <c r="A21" s="78" t="s">
        <v>88</v>
      </c>
      <c r="B21" s="78"/>
      <c r="C21" s="57">
        <f>F21+0</f>
        <v>0</v>
      </c>
      <c r="D21" s="78"/>
      <c r="E21" s="57">
        <v>0</v>
      </c>
      <c r="F21" s="78"/>
      <c r="G21" s="57">
        <f>I21+0</f>
        <v>0</v>
      </c>
      <c r="H21" s="57"/>
      <c r="I21" s="57">
        <v>0</v>
      </c>
      <c r="J21" s="57"/>
      <c r="K21" s="57">
        <f>M21+0</f>
        <v>0</v>
      </c>
      <c r="L21" s="57"/>
      <c r="M21" s="57">
        <v>0</v>
      </c>
    </row>
    <row r="22" spans="1:13" ht="13.5" customHeight="1" hidden="1">
      <c r="A22" s="78" t="s">
        <v>74</v>
      </c>
      <c r="B22" s="78"/>
      <c r="C22" s="51">
        <f>F22+0</f>
        <v>0</v>
      </c>
      <c r="D22" s="78"/>
      <c r="E22" s="51">
        <v>0</v>
      </c>
      <c r="F22" s="78"/>
      <c r="G22" s="51">
        <f>I22+0</f>
        <v>0</v>
      </c>
      <c r="H22" s="51"/>
      <c r="I22" s="51">
        <v>0</v>
      </c>
      <c r="J22" s="51"/>
      <c r="K22" s="51">
        <f>M22+0</f>
        <v>0</v>
      </c>
      <c r="L22" s="51"/>
      <c r="M22" s="51">
        <v>0</v>
      </c>
    </row>
    <row r="23" spans="1:13" ht="15.75" customHeight="1">
      <c r="A23" s="47" t="s">
        <v>46</v>
      </c>
      <c r="B23" s="47"/>
      <c r="C23" s="55">
        <f>F23+0</f>
        <v>0</v>
      </c>
      <c r="D23" s="47"/>
      <c r="E23" s="65">
        <v>0</v>
      </c>
      <c r="F23" s="47"/>
      <c r="G23" s="55">
        <f>I23+0</f>
        <v>0</v>
      </c>
      <c r="H23" s="69"/>
      <c r="I23" s="65">
        <v>0</v>
      </c>
      <c r="J23" s="69"/>
      <c r="K23" s="55">
        <v>0</v>
      </c>
      <c r="L23" s="69"/>
      <c r="M23" s="65">
        <v>0</v>
      </c>
    </row>
    <row r="24" spans="1:13" ht="21.75" customHeight="1">
      <c r="A24" s="47" t="s">
        <v>108</v>
      </c>
      <c r="B24" s="47"/>
      <c r="C24" s="51">
        <f>SUM(C16:C23)</f>
        <v>-156</v>
      </c>
      <c r="D24" s="47"/>
      <c r="E24" s="64">
        <f>SUM(E16:E23)</f>
        <v>682</v>
      </c>
      <c r="F24" s="47"/>
      <c r="G24" s="51">
        <f>SUM(G16:G23)</f>
        <v>5138</v>
      </c>
      <c r="H24" s="54"/>
      <c r="I24" s="64">
        <f>SUM(I16:I23)</f>
        <v>8311</v>
      </c>
      <c r="J24" s="54"/>
      <c r="K24" s="51">
        <f>SUM(K16:K23)</f>
        <v>1628</v>
      </c>
      <c r="L24" s="54"/>
      <c r="M24" s="64">
        <f>SUM(M16:M23)</f>
        <v>3173</v>
      </c>
    </row>
    <row r="25" spans="1:13" ht="6.75" customHeight="1">
      <c r="A25" s="47"/>
      <c r="B25" s="47"/>
      <c r="C25" s="51"/>
      <c r="D25" s="47"/>
      <c r="E25" s="64"/>
      <c r="F25" s="47"/>
      <c r="G25" s="51"/>
      <c r="H25" s="54"/>
      <c r="I25" s="64"/>
      <c r="J25" s="54"/>
      <c r="K25" s="51"/>
      <c r="L25" s="54"/>
      <c r="M25" s="64"/>
    </row>
    <row r="26" spans="1:13" ht="15.75">
      <c r="A26" s="47" t="s">
        <v>47</v>
      </c>
      <c r="B26" s="47"/>
      <c r="C26" s="55">
        <f>E26+1245</f>
        <v>1671</v>
      </c>
      <c r="D26" s="47"/>
      <c r="E26" s="65">
        <v>426</v>
      </c>
      <c r="F26" s="47"/>
      <c r="G26" s="55">
        <f>I26+4563</f>
        <v>-1483</v>
      </c>
      <c r="H26" s="54"/>
      <c r="I26" s="65">
        <v>-6046</v>
      </c>
      <c r="J26" s="54"/>
      <c r="K26" s="55">
        <f>M26+3051</f>
        <v>-1512</v>
      </c>
      <c r="L26" s="54"/>
      <c r="M26" s="65">
        <v>-4563</v>
      </c>
    </row>
    <row r="27" spans="1:13" ht="21" customHeight="1">
      <c r="A27" s="47" t="s">
        <v>105</v>
      </c>
      <c r="B27" s="47"/>
      <c r="C27" s="51">
        <f>SUM(C24:C26)</f>
        <v>1515</v>
      </c>
      <c r="D27" s="47"/>
      <c r="E27" s="64">
        <f>SUM(E24:E26)</f>
        <v>1108</v>
      </c>
      <c r="F27" s="47"/>
      <c r="G27" s="51">
        <f>SUM(G24:G26)</f>
        <v>3655</v>
      </c>
      <c r="H27" s="54"/>
      <c r="I27" s="64">
        <f>SUM(I24:I26)</f>
        <v>2265</v>
      </c>
      <c r="J27" s="54"/>
      <c r="K27" s="51">
        <f>SUM(K24:K26)</f>
        <v>116</v>
      </c>
      <c r="L27" s="54"/>
      <c r="M27" s="64">
        <f>SUM(M24:M26)</f>
        <v>-1390</v>
      </c>
    </row>
    <row r="28" spans="1:13" ht="18" customHeight="1">
      <c r="A28" s="47" t="s">
        <v>6</v>
      </c>
      <c r="B28" s="47"/>
      <c r="C28" s="55">
        <f>E28+2</f>
        <v>-1</v>
      </c>
      <c r="D28" s="47"/>
      <c r="E28" s="65">
        <v>-3</v>
      </c>
      <c r="F28" s="47"/>
      <c r="G28" s="55">
        <f>I28+5</f>
        <v>-7</v>
      </c>
      <c r="H28" s="54"/>
      <c r="I28" s="65">
        <v>-12</v>
      </c>
      <c r="J28" s="54"/>
      <c r="K28" s="55">
        <f>M28+0</f>
        <v>-5</v>
      </c>
      <c r="L28" s="54"/>
      <c r="M28" s="65">
        <v>-5</v>
      </c>
    </row>
    <row r="29" spans="1:13" ht="20.25" customHeight="1">
      <c r="A29" s="47" t="s">
        <v>107</v>
      </c>
      <c r="B29" s="47"/>
      <c r="C29" s="51">
        <f>SUM(C27:C28)</f>
        <v>1514</v>
      </c>
      <c r="D29" s="47"/>
      <c r="E29" s="64">
        <f>SUM(E27:E28)</f>
        <v>1105</v>
      </c>
      <c r="F29" s="47"/>
      <c r="G29" s="51">
        <f>SUM(G27:G28)</f>
        <v>3648</v>
      </c>
      <c r="H29" s="54"/>
      <c r="I29" s="64">
        <f>SUM(I27:I28)</f>
        <v>2253</v>
      </c>
      <c r="J29" s="54"/>
      <c r="K29" s="51">
        <f>SUM(K27:K28)</f>
        <v>111</v>
      </c>
      <c r="L29" s="54"/>
      <c r="M29" s="64">
        <f>SUM(M27:M28)</f>
        <v>-1395</v>
      </c>
    </row>
    <row r="30" spans="1:13" ht="18" customHeight="1">
      <c r="A30" s="47" t="s">
        <v>48</v>
      </c>
      <c r="B30" s="47"/>
      <c r="C30" s="51">
        <v>0</v>
      </c>
      <c r="D30" s="47"/>
      <c r="E30" s="64">
        <v>0</v>
      </c>
      <c r="F30" s="47"/>
      <c r="G30" s="51">
        <v>0</v>
      </c>
      <c r="H30" s="54"/>
      <c r="I30" s="64">
        <v>0</v>
      </c>
      <c r="J30" s="54"/>
      <c r="K30" s="51">
        <v>0</v>
      </c>
      <c r="L30" s="54"/>
      <c r="M30" s="64">
        <v>0</v>
      </c>
    </row>
    <row r="31" spans="1:13" ht="24.75" customHeight="1" thickBot="1">
      <c r="A31" s="47" t="s">
        <v>106</v>
      </c>
      <c r="B31" s="47"/>
      <c r="C31" s="56">
        <f>SUM(C29:C30)</f>
        <v>1514</v>
      </c>
      <c r="D31" s="47"/>
      <c r="E31" s="66">
        <f>SUM(E29:E30)</f>
        <v>1105</v>
      </c>
      <c r="F31" s="47"/>
      <c r="G31" s="56">
        <f>SUM(G29:G30)</f>
        <v>3648</v>
      </c>
      <c r="H31" s="54"/>
      <c r="I31" s="66">
        <f>SUM(I29:I30)</f>
        <v>2253</v>
      </c>
      <c r="J31" s="54"/>
      <c r="K31" s="56">
        <f>SUM(K29:K30)</f>
        <v>111</v>
      </c>
      <c r="L31" s="54"/>
      <c r="M31" s="66">
        <f>SUM(M29:M30)</f>
        <v>-1395</v>
      </c>
    </row>
    <row r="32" spans="1:13" ht="10.5" customHeight="1" thickTop="1">
      <c r="A32" s="47"/>
      <c r="B32" s="47"/>
      <c r="C32" s="57"/>
      <c r="D32" s="47"/>
      <c r="E32" s="67"/>
      <c r="F32" s="47"/>
      <c r="G32" s="57"/>
      <c r="H32" s="54"/>
      <c r="I32" s="67"/>
      <c r="J32" s="54"/>
      <c r="K32" s="57"/>
      <c r="L32" s="54"/>
      <c r="M32" s="67"/>
    </row>
    <row r="33" spans="1:13" ht="27.75" customHeight="1" thickBot="1">
      <c r="A33" s="47" t="s">
        <v>110</v>
      </c>
      <c r="B33" s="47"/>
      <c r="C33" s="86">
        <f>C31/537780*100</f>
        <v>0.281527762281974</v>
      </c>
      <c r="D33" s="47"/>
      <c r="E33" s="86">
        <f>E31/537780*100</f>
        <v>0.20547435754397708</v>
      </c>
      <c r="F33" s="47"/>
      <c r="G33" s="86">
        <f>G31/259787*100</f>
        <v>1.4042273092956923</v>
      </c>
      <c r="H33" s="59"/>
      <c r="I33" s="86">
        <f>I31/259787*100</f>
        <v>0.8672489385535073</v>
      </c>
      <c r="J33" s="59"/>
      <c r="K33" s="87">
        <f>K31/257961*100</f>
        <v>0.04302976031260539</v>
      </c>
      <c r="L33" s="59"/>
      <c r="M33" s="86">
        <v>-0.54</v>
      </c>
    </row>
    <row r="34" spans="1:13" ht="21.75" customHeight="1" thickBot="1">
      <c r="A34" s="47" t="s">
        <v>59</v>
      </c>
      <c r="B34" s="47"/>
      <c r="C34" s="58" t="s">
        <v>57</v>
      </c>
      <c r="D34" s="47"/>
      <c r="E34" s="68" t="s">
        <v>57</v>
      </c>
      <c r="F34" s="47"/>
      <c r="G34" s="58" t="s">
        <v>57</v>
      </c>
      <c r="H34" s="59"/>
      <c r="I34" s="68" t="s">
        <v>57</v>
      </c>
      <c r="J34" s="59"/>
      <c r="K34" s="58" t="s">
        <v>57</v>
      </c>
      <c r="L34" s="59"/>
      <c r="M34" s="68" t="s">
        <v>57</v>
      </c>
    </row>
    <row r="35" spans="1:7" ht="29.25" customHeight="1">
      <c r="A35" s="47"/>
      <c r="B35" s="47"/>
      <c r="C35" s="47"/>
      <c r="D35" s="47"/>
      <c r="E35" s="47"/>
      <c r="F35" s="47"/>
      <c r="G35" s="48"/>
    </row>
    <row r="36" spans="1:7" ht="15.75">
      <c r="A36" s="100" t="s">
        <v>50</v>
      </c>
      <c r="B36" s="100"/>
      <c r="C36" s="100"/>
      <c r="D36" s="100"/>
      <c r="E36" s="100"/>
      <c r="F36" s="100"/>
      <c r="G36" s="45"/>
    </row>
    <row r="37" spans="1:6" ht="15.75">
      <c r="A37" s="101" t="s">
        <v>147</v>
      </c>
      <c r="B37" s="101"/>
      <c r="C37" s="101"/>
      <c r="D37" s="101"/>
      <c r="E37" s="101"/>
      <c r="F37" s="101"/>
    </row>
    <row r="40" spans="9:13" ht="15.75">
      <c r="I40" s="74"/>
      <c r="K40" s="74"/>
      <c r="M40" s="74"/>
    </row>
  </sheetData>
  <printOptions/>
  <pageMargins left="1.01" right="0.28" top="0.76" bottom="1" header="0.5" footer="0.5"/>
  <pageSetup horizontalDpi="300" verticalDpi="300" orientation="portrait" paperSize="9" scale="90" r:id="rId1"/>
  <headerFooter alignWithMargins="0">
    <oddFooter>&amp;C&amp;"Times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85" zoomScaleNormal="85" workbookViewId="0" topLeftCell="A7">
      <selection activeCell="A27" sqref="A27"/>
    </sheetView>
  </sheetViews>
  <sheetFormatPr defaultColWidth="8.88671875" defaultRowHeight="15.75"/>
  <cols>
    <col min="1" max="1" width="41.4453125" style="94" customWidth="1"/>
    <col min="2" max="2" width="5.77734375" style="94" customWidth="1"/>
    <col min="3" max="3" width="11.77734375" style="94" customWidth="1"/>
    <col min="4" max="4" width="5.3359375" style="94" customWidth="1"/>
    <col min="5" max="5" width="11.77734375" style="93" customWidth="1"/>
    <col min="6" max="6" width="2.3359375" style="93" customWidth="1"/>
    <col min="7" max="7" width="7.10546875" style="93" customWidth="1"/>
    <col min="8" max="8" width="9.4453125" style="93" bestFit="1" customWidth="1"/>
    <col min="9" max="16384" width="7.10546875" style="94" customWidth="1"/>
  </cols>
  <sheetData>
    <row r="1" spans="1:4" ht="18.75">
      <c r="A1" s="29"/>
      <c r="B1" s="11"/>
      <c r="C1" s="10"/>
      <c r="D1" s="10"/>
    </row>
    <row r="2" spans="1:4" ht="18.75">
      <c r="A2" s="95" t="s">
        <v>60</v>
      </c>
      <c r="B2" s="11"/>
      <c r="C2" s="10"/>
      <c r="D2" s="10"/>
    </row>
    <row r="3" spans="1:4" ht="15.75">
      <c r="A3" s="11"/>
      <c r="B3" s="11"/>
      <c r="C3" s="10"/>
      <c r="D3" s="10"/>
    </row>
    <row r="4" spans="1:4" ht="36" customHeight="1">
      <c r="A4" s="96" t="s">
        <v>138</v>
      </c>
      <c r="B4" s="97"/>
      <c r="C4" s="10"/>
      <c r="D4" s="10"/>
    </row>
    <row r="5" spans="1:5" ht="32.25" customHeight="1">
      <c r="A5" s="96"/>
      <c r="B5" s="97"/>
      <c r="C5" s="20" t="s">
        <v>23</v>
      </c>
      <c r="D5" s="30"/>
      <c r="E5" s="20" t="s">
        <v>58</v>
      </c>
    </row>
    <row r="6" spans="1:6" ht="16.5" customHeight="1">
      <c r="A6" s="98"/>
      <c r="B6" s="98"/>
      <c r="C6" s="2" t="s">
        <v>4</v>
      </c>
      <c r="D6" s="2"/>
      <c r="E6" s="13" t="s">
        <v>4</v>
      </c>
      <c r="F6" s="13"/>
    </row>
    <row r="7" spans="1:6" ht="19.5" customHeight="1">
      <c r="A7" s="3"/>
      <c r="B7" s="3"/>
      <c r="C7" s="21">
        <v>38807</v>
      </c>
      <c r="D7" s="12"/>
      <c r="E7" s="83">
        <v>38442</v>
      </c>
      <c r="F7" s="14"/>
    </row>
    <row r="8" spans="1:6" ht="22.5" customHeight="1">
      <c r="A8" s="4"/>
      <c r="B8" s="4"/>
      <c r="C8" s="27" t="s">
        <v>1</v>
      </c>
      <c r="D8" s="20"/>
      <c r="E8" s="26" t="s">
        <v>1</v>
      </c>
      <c r="F8" s="15"/>
    </row>
    <row r="9" spans="1:8" ht="12" customHeight="1">
      <c r="A9" s="4"/>
      <c r="B9" s="4"/>
      <c r="C9" s="4"/>
      <c r="D9" s="4"/>
      <c r="E9" s="16"/>
      <c r="F9" s="16"/>
      <c r="H9" s="99"/>
    </row>
    <row r="10" spans="1:8" ht="16.5" customHeight="1">
      <c r="A10" s="1" t="s">
        <v>78</v>
      </c>
      <c r="B10" s="4"/>
      <c r="C10" s="4"/>
      <c r="D10" s="4"/>
      <c r="E10" s="16"/>
      <c r="F10" s="16"/>
      <c r="H10" s="99"/>
    </row>
    <row r="11" spans="1:8" ht="9.75" customHeight="1">
      <c r="A11" s="1"/>
      <c r="B11" s="4"/>
      <c r="C11" s="4"/>
      <c r="D11" s="4"/>
      <c r="E11" s="16"/>
      <c r="F11" s="16"/>
      <c r="H11" s="99"/>
    </row>
    <row r="12" spans="1:8" ht="16.5" customHeight="1">
      <c r="A12" s="23" t="s">
        <v>7</v>
      </c>
      <c r="B12" s="4"/>
      <c r="C12" s="16">
        <v>70582</v>
      </c>
      <c r="D12" s="4"/>
      <c r="E12" s="16">
        <v>70582</v>
      </c>
      <c r="F12" s="16"/>
      <c r="H12" s="99"/>
    </row>
    <row r="13" spans="1:8" ht="16.5" customHeight="1">
      <c r="A13" s="23" t="s">
        <v>8</v>
      </c>
      <c r="B13" s="4"/>
      <c r="C13" s="16">
        <f>33099+694564</f>
        <v>727663</v>
      </c>
      <c r="D13" s="4"/>
      <c r="E13" s="16">
        <v>726640</v>
      </c>
      <c r="F13" s="16"/>
      <c r="H13" s="99"/>
    </row>
    <row r="14" spans="1:8" ht="16.5" customHeight="1" hidden="1">
      <c r="A14" s="23" t="s">
        <v>9</v>
      </c>
      <c r="B14" s="4"/>
      <c r="C14" s="16"/>
      <c r="D14" s="4"/>
      <c r="E14" s="16"/>
      <c r="F14" s="16"/>
      <c r="H14" s="99"/>
    </row>
    <row r="15" spans="1:8" ht="16.5" customHeight="1" hidden="1">
      <c r="A15" s="23" t="s">
        <v>10</v>
      </c>
      <c r="B15" s="4"/>
      <c r="C15" s="16">
        <v>0</v>
      </c>
      <c r="D15" s="4"/>
      <c r="E15" s="16">
        <v>0</v>
      </c>
      <c r="F15" s="16"/>
      <c r="H15" s="99"/>
    </row>
    <row r="16" spans="1:8" ht="16.5" customHeight="1" hidden="1">
      <c r="A16" s="23" t="s">
        <v>11</v>
      </c>
      <c r="B16" s="4"/>
      <c r="C16" s="17">
        <v>0</v>
      </c>
      <c r="D16" s="8"/>
      <c r="E16" s="17">
        <v>0</v>
      </c>
      <c r="F16" s="16"/>
      <c r="H16" s="99"/>
    </row>
    <row r="17" spans="1:8" ht="6.75" customHeight="1">
      <c r="A17" s="23"/>
      <c r="B17" s="4"/>
      <c r="C17" s="24"/>
      <c r="D17" s="4"/>
      <c r="E17" s="24"/>
      <c r="F17" s="16"/>
      <c r="H17" s="99"/>
    </row>
    <row r="18" spans="2:8" ht="16.5" customHeight="1">
      <c r="B18" s="4"/>
      <c r="C18" s="16">
        <f>SUM(C12:C16)</f>
        <v>798245</v>
      </c>
      <c r="D18" s="4"/>
      <c r="E18" s="16">
        <f>SUM(E12:E16)</f>
        <v>797222</v>
      </c>
      <c r="F18" s="16"/>
      <c r="H18" s="99"/>
    </row>
    <row r="19" ht="13.5" customHeight="1">
      <c r="E19" s="94"/>
    </row>
    <row r="20" spans="1:6" ht="15.75">
      <c r="A20" s="1" t="s">
        <v>79</v>
      </c>
      <c r="B20" s="4"/>
      <c r="C20" s="4"/>
      <c r="D20" s="4"/>
      <c r="E20" s="4"/>
      <c r="F20" s="16"/>
    </row>
    <row r="21" spans="1:6" ht="9.75" customHeight="1">
      <c r="A21" s="1"/>
      <c r="B21" s="4"/>
      <c r="C21" s="4"/>
      <c r="D21" s="4"/>
      <c r="E21" s="4"/>
      <c r="F21" s="16"/>
    </row>
    <row r="22" spans="1:6" ht="15.75" customHeight="1">
      <c r="A22" s="4" t="s">
        <v>21</v>
      </c>
      <c r="B22" s="4"/>
      <c r="C22" s="5">
        <v>51681</v>
      </c>
      <c r="D22" s="4"/>
      <c r="E22" s="5">
        <v>53358</v>
      </c>
      <c r="F22" s="17"/>
    </row>
    <row r="23" spans="1:6" ht="15.75">
      <c r="A23" s="4" t="s">
        <v>5</v>
      </c>
      <c r="B23" s="4"/>
      <c r="C23" s="6">
        <f>906+17647</f>
        <v>18553</v>
      </c>
      <c r="D23" s="4"/>
      <c r="E23" s="6">
        <v>16643</v>
      </c>
      <c r="F23" s="17"/>
    </row>
    <row r="24" spans="1:6" ht="15.75">
      <c r="A24" s="4" t="s">
        <v>12</v>
      </c>
      <c r="B24" s="4"/>
      <c r="C24" s="6">
        <v>9122</v>
      </c>
      <c r="D24" s="4"/>
      <c r="E24" s="6">
        <v>10741</v>
      </c>
      <c r="F24" s="17"/>
    </row>
    <row r="25" spans="1:6" ht="15.75">
      <c r="A25" s="4" t="s">
        <v>13</v>
      </c>
      <c r="B25" s="4"/>
      <c r="C25" s="19">
        <v>16273</v>
      </c>
      <c r="D25" s="4"/>
      <c r="E25" s="19">
        <v>15500</v>
      </c>
      <c r="F25" s="17"/>
    </row>
    <row r="26" spans="1:6" ht="15.75">
      <c r="A26" s="4" t="s">
        <v>66</v>
      </c>
      <c r="B26" s="4"/>
      <c r="C26" s="6">
        <v>4627</v>
      </c>
      <c r="D26" s="4"/>
      <c r="E26" s="6">
        <v>5039</v>
      </c>
      <c r="F26" s="17"/>
    </row>
    <row r="27" spans="1:6" ht="15.75">
      <c r="A27" s="4" t="s">
        <v>14</v>
      </c>
      <c r="B27" s="4"/>
      <c r="C27" s="7">
        <f>1654+116-56</f>
        <v>1714</v>
      </c>
      <c r="D27" s="4"/>
      <c r="E27" s="7">
        <v>1676</v>
      </c>
      <c r="F27" s="17"/>
    </row>
    <row r="28" spans="1:6" ht="17.25" customHeight="1">
      <c r="A28" s="4"/>
      <c r="B28" s="4"/>
      <c r="C28" s="7">
        <f>SUM(C22:C27)</f>
        <v>101970</v>
      </c>
      <c r="D28" s="4"/>
      <c r="E28" s="7">
        <f>SUM(E22:E27)</f>
        <v>102957</v>
      </c>
      <c r="F28" s="17"/>
    </row>
    <row r="29" spans="1:6" ht="9.75" customHeight="1">
      <c r="A29" s="4"/>
      <c r="B29" s="4"/>
      <c r="C29" s="6" t="s">
        <v>0</v>
      </c>
      <c r="D29" s="8"/>
      <c r="E29" s="6" t="s">
        <v>0</v>
      </c>
      <c r="F29" s="17"/>
    </row>
    <row r="30" spans="1:6" ht="15.75">
      <c r="A30" s="1" t="s">
        <v>80</v>
      </c>
      <c r="B30" s="4"/>
      <c r="C30" s="6"/>
      <c r="D30" s="4"/>
      <c r="E30" s="6"/>
      <c r="F30" s="17"/>
    </row>
    <row r="31" spans="1:6" ht="10.5" customHeight="1">
      <c r="A31" s="1"/>
      <c r="B31" s="4"/>
      <c r="C31" s="6"/>
      <c r="D31" s="4"/>
      <c r="E31" s="6"/>
      <c r="F31" s="17"/>
    </row>
    <row r="32" spans="1:6" ht="15.75" customHeight="1">
      <c r="A32" s="4" t="s">
        <v>15</v>
      </c>
      <c r="B32" s="4"/>
      <c r="C32" s="6">
        <f>3296-1</f>
        <v>3295</v>
      </c>
      <c r="D32" s="4"/>
      <c r="E32" s="6">
        <v>3777</v>
      </c>
      <c r="F32" s="17"/>
    </row>
    <row r="33" spans="1:6" ht="15.75" customHeight="1">
      <c r="A33" s="4" t="s">
        <v>18</v>
      </c>
      <c r="B33" s="4"/>
      <c r="C33" s="6">
        <v>88</v>
      </c>
      <c r="D33" s="4"/>
      <c r="E33" s="6">
        <v>1963</v>
      </c>
      <c r="F33" s="17"/>
    </row>
    <row r="34" spans="1:6" ht="15.75" customHeight="1">
      <c r="A34" s="4" t="s">
        <v>16</v>
      </c>
      <c r="B34" s="4"/>
      <c r="C34" s="6">
        <f>29569+363</f>
        <v>29932</v>
      </c>
      <c r="D34" s="4"/>
      <c r="E34" s="6">
        <v>26117</v>
      </c>
      <c r="F34" s="17"/>
    </row>
    <row r="35" spans="1:6" ht="15.75" customHeight="1">
      <c r="A35" s="4" t="s">
        <v>17</v>
      </c>
      <c r="B35" s="4"/>
      <c r="C35" s="6">
        <v>5303</v>
      </c>
      <c r="D35" s="4"/>
      <c r="E35" s="6">
        <v>5750</v>
      </c>
      <c r="F35" s="17"/>
    </row>
    <row r="36" spans="1:6" ht="15.75">
      <c r="A36" s="4" t="s">
        <v>67</v>
      </c>
      <c r="B36" s="4"/>
      <c r="C36" s="6">
        <f>22756+1560+90124</f>
        <v>114440</v>
      </c>
      <c r="D36" s="4"/>
      <c r="E36" s="6">
        <f>24057+1186</f>
        <v>25243</v>
      </c>
      <c r="F36" s="17"/>
    </row>
    <row r="37" spans="1:6" ht="15.75">
      <c r="A37" s="4" t="s">
        <v>125</v>
      </c>
      <c r="B37" s="4"/>
      <c r="C37" s="6">
        <f>90124-90124</f>
        <v>0</v>
      </c>
      <c r="D37" s="4"/>
      <c r="E37" s="6">
        <v>90124</v>
      </c>
      <c r="F37" s="17"/>
    </row>
    <row r="38" spans="1:6" ht="15.75">
      <c r="A38" s="4" t="s">
        <v>6</v>
      </c>
      <c r="B38" s="4"/>
      <c r="C38" s="7">
        <v>628</v>
      </c>
      <c r="D38" s="4"/>
      <c r="E38" s="7">
        <v>628</v>
      </c>
      <c r="F38" s="17"/>
    </row>
    <row r="39" spans="1:6" ht="20.25" customHeight="1">
      <c r="A39" s="4"/>
      <c r="B39" s="4"/>
      <c r="C39" s="9">
        <f>SUM(C32:C38)</f>
        <v>153686</v>
      </c>
      <c r="D39" s="4"/>
      <c r="E39" s="9">
        <f>SUM(E32:E38)</f>
        <v>153602</v>
      </c>
      <c r="F39" s="17"/>
    </row>
    <row r="40" spans="1:6" ht="13.5" customHeight="1">
      <c r="A40" s="4"/>
      <c r="B40" s="4"/>
      <c r="C40" s="4"/>
      <c r="D40" s="4"/>
      <c r="E40" s="4"/>
      <c r="F40" s="16"/>
    </row>
    <row r="41" spans="1:6" ht="15.75">
      <c r="A41" s="1" t="s">
        <v>100</v>
      </c>
      <c r="B41" s="4"/>
      <c r="C41" s="4">
        <f>C28-C39</f>
        <v>-51716</v>
      </c>
      <c r="D41" s="4"/>
      <c r="E41" s="4">
        <f>E28-E39</f>
        <v>-50645</v>
      </c>
      <c r="F41" s="16"/>
    </row>
    <row r="42" spans="1:6" ht="15.75">
      <c r="A42" s="1"/>
      <c r="B42" s="4"/>
      <c r="C42" s="4"/>
      <c r="D42" s="4"/>
      <c r="E42" s="4"/>
      <c r="F42" s="16"/>
    </row>
    <row r="43" spans="1:6" ht="15.75">
      <c r="A43" s="1" t="s">
        <v>81</v>
      </c>
      <c r="B43" s="4"/>
      <c r="C43" s="4"/>
      <c r="D43" s="4"/>
      <c r="E43" s="4"/>
      <c r="F43" s="16"/>
    </row>
    <row r="44" spans="1:6" ht="6.75" customHeight="1">
      <c r="A44" s="1"/>
      <c r="B44" s="4"/>
      <c r="C44" s="4"/>
      <c r="D44" s="4"/>
      <c r="E44" s="4"/>
      <c r="F44" s="16"/>
    </row>
    <row r="45" spans="1:6" ht="17.25" customHeight="1">
      <c r="A45" s="4" t="s">
        <v>2</v>
      </c>
      <c r="B45" s="4"/>
      <c r="C45" s="8">
        <v>590</v>
      </c>
      <c r="D45" s="4"/>
      <c r="E45" s="8">
        <v>1326</v>
      </c>
      <c r="F45" s="16"/>
    </row>
    <row r="46" spans="1:6" ht="15.75">
      <c r="A46" s="4" t="s">
        <v>68</v>
      </c>
      <c r="B46" s="4"/>
      <c r="C46" s="8">
        <v>8442</v>
      </c>
      <c r="D46" s="4"/>
      <c r="E46" s="8">
        <v>8620</v>
      </c>
      <c r="F46" s="16"/>
    </row>
    <row r="47" spans="1:6" ht="15.75">
      <c r="A47" s="4" t="s">
        <v>72</v>
      </c>
      <c r="B47" s="4"/>
      <c r="C47" s="81">
        <v>256562</v>
      </c>
      <c r="D47" s="4"/>
      <c r="E47" s="8">
        <v>230926</v>
      </c>
      <c r="F47" s="16"/>
    </row>
    <row r="48" spans="1:6" ht="15.75">
      <c r="A48" s="4" t="s">
        <v>3</v>
      </c>
      <c r="B48" s="4"/>
      <c r="C48" s="8">
        <v>5098</v>
      </c>
      <c r="D48" s="4"/>
      <c r="E48" s="8">
        <v>5098</v>
      </c>
      <c r="F48" s="16"/>
    </row>
    <row r="49" spans="1:6" ht="19.5" customHeight="1">
      <c r="A49" s="1"/>
      <c r="B49" s="4"/>
      <c r="C49" s="25">
        <f>SUM(C45:C48)</f>
        <v>270692</v>
      </c>
      <c r="D49" s="4"/>
      <c r="E49" s="25">
        <f>SUM(E45:E48)</f>
        <v>245970</v>
      </c>
      <c r="F49" s="16"/>
    </row>
    <row r="50" spans="1:6" ht="21.75" customHeight="1" thickBot="1">
      <c r="A50" s="1"/>
      <c r="B50" s="4"/>
      <c r="C50" s="71">
        <f>C18+C41-C49</f>
        <v>475837</v>
      </c>
      <c r="D50" s="72"/>
      <c r="E50" s="71">
        <f>E18+E41-E49</f>
        <v>500607</v>
      </c>
      <c r="F50" s="16"/>
    </row>
    <row r="51" spans="1:6" ht="11.25" customHeight="1">
      <c r="A51" s="1"/>
      <c r="B51" s="4"/>
      <c r="C51" s="4"/>
      <c r="D51" s="4"/>
      <c r="E51" s="4"/>
      <c r="F51" s="16"/>
    </row>
    <row r="52" spans="1:6" ht="15.75">
      <c r="A52" s="1" t="s">
        <v>82</v>
      </c>
      <c r="B52" s="4"/>
      <c r="C52" s="4"/>
      <c r="D52" s="4"/>
      <c r="E52" s="4"/>
      <c r="F52" s="16"/>
    </row>
    <row r="53" spans="1:6" ht="6" customHeight="1">
      <c r="A53" s="1"/>
      <c r="B53" s="4"/>
      <c r="C53" s="4"/>
      <c r="D53" s="4"/>
      <c r="E53" s="4"/>
      <c r="F53" s="16"/>
    </row>
    <row r="54" spans="1:6" ht="15.75">
      <c r="A54" s="4" t="s">
        <v>83</v>
      </c>
      <c r="B54" s="4"/>
      <c r="C54" s="8">
        <v>644397</v>
      </c>
      <c r="D54" s="4"/>
      <c r="E54" s="8">
        <v>259787</v>
      </c>
      <c r="F54" s="17"/>
    </row>
    <row r="55" spans="1:6" ht="15.75">
      <c r="A55" s="4" t="s">
        <v>19</v>
      </c>
      <c r="B55" s="4"/>
      <c r="C55" s="8">
        <v>11535</v>
      </c>
      <c r="D55" s="4"/>
      <c r="E55" s="8">
        <f>206729</f>
        <v>206729</v>
      </c>
      <c r="F55" s="17"/>
    </row>
    <row r="56" spans="1:6" ht="15.75">
      <c r="A56" s="4" t="s">
        <v>70</v>
      </c>
      <c r="B56" s="4"/>
      <c r="C56" s="8">
        <v>3039</v>
      </c>
      <c r="D56" s="4"/>
      <c r="E56" s="8">
        <v>3039</v>
      </c>
      <c r="F56" s="17"/>
    </row>
    <row r="57" spans="1:6" ht="15.75">
      <c r="A57" s="4" t="s">
        <v>71</v>
      </c>
      <c r="B57" s="4"/>
      <c r="C57" s="8">
        <v>0</v>
      </c>
      <c r="D57" s="4"/>
      <c r="E57" s="8">
        <v>188169</v>
      </c>
      <c r="F57" s="17"/>
    </row>
    <row r="58" spans="1:6" ht="15.75">
      <c r="A58" s="4" t="s">
        <v>84</v>
      </c>
      <c r="B58" s="4"/>
      <c r="C58" s="81">
        <v>30773</v>
      </c>
      <c r="D58" s="4"/>
      <c r="E58" s="8">
        <v>57895</v>
      </c>
      <c r="F58" s="17"/>
    </row>
    <row r="59" spans="1:6" ht="15.75">
      <c r="A59" s="4" t="s">
        <v>20</v>
      </c>
      <c r="B59" s="4"/>
      <c r="C59" s="8">
        <f>29708-175</f>
        <v>29533</v>
      </c>
      <c r="D59" s="8"/>
      <c r="E59" s="8">
        <f>29708-175</f>
        <v>29533</v>
      </c>
      <c r="F59" s="17"/>
    </row>
    <row r="60" spans="1:6" ht="15.75">
      <c r="A60" s="4" t="s">
        <v>69</v>
      </c>
      <c r="B60" s="4"/>
      <c r="C60" s="8">
        <f>-243441+1</f>
        <v>-243440</v>
      </c>
      <c r="D60" s="4"/>
      <c r="E60" s="8">
        <v>-244545</v>
      </c>
      <c r="F60" s="17"/>
    </row>
    <row r="61" spans="1:6" ht="20.25" customHeight="1" thickBot="1">
      <c r="A61" s="1"/>
      <c r="B61" s="4"/>
      <c r="C61" s="73">
        <f>SUM(C54:C60)</f>
        <v>475837</v>
      </c>
      <c r="D61" s="72"/>
      <c r="E61" s="73">
        <f>SUM(E54:E60)</f>
        <v>500607</v>
      </c>
      <c r="F61" s="16"/>
    </row>
    <row r="62" spans="1:6" ht="15.75">
      <c r="A62" s="4"/>
      <c r="B62" s="4"/>
      <c r="C62" s="16"/>
      <c r="D62" s="4"/>
      <c r="E62" s="16"/>
      <c r="F62" s="16"/>
    </row>
    <row r="63" spans="1:6" ht="30.75" customHeight="1">
      <c r="A63" s="4" t="s">
        <v>132</v>
      </c>
      <c r="B63" s="4"/>
      <c r="C63" s="22">
        <f>C61/C54</f>
        <v>0.7384221217665508</v>
      </c>
      <c r="D63" s="4"/>
      <c r="E63" s="22">
        <f>E61/E54</f>
        <v>1.9269901881156486</v>
      </c>
      <c r="F63" s="16"/>
    </row>
    <row r="64" spans="1:6" ht="30.75" customHeight="1">
      <c r="A64" s="4"/>
      <c r="B64" s="4"/>
      <c r="C64" s="16"/>
      <c r="D64" s="4"/>
      <c r="E64" s="16"/>
      <c r="F64" s="16"/>
    </row>
    <row r="65" spans="1:6" ht="16.5">
      <c r="A65" s="102" t="s">
        <v>101</v>
      </c>
      <c r="B65" s="4"/>
      <c r="C65" s="16"/>
      <c r="D65" s="4"/>
      <c r="E65" s="16"/>
      <c r="F65" s="16"/>
    </row>
    <row r="66" spans="1:6" ht="15" customHeight="1">
      <c r="A66" s="103" t="s">
        <v>148</v>
      </c>
      <c r="B66" s="4"/>
      <c r="C66" s="16"/>
      <c r="D66" s="4"/>
      <c r="E66" s="16"/>
      <c r="F66" s="16"/>
    </row>
    <row r="67" spans="1:6" ht="15.75">
      <c r="A67" s="4"/>
      <c r="B67" s="4"/>
      <c r="F67" s="18"/>
    </row>
    <row r="68" ht="15.75">
      <c r="C68" s="93"/>
    </row>
    <row r="69" ht="15.75">
      <c r="E69" s="94"/>
    </row>
    <row r="71" spans="3:5" ht="15.75">
      <c r="C71" s="18">
        <f>C50-C61</f>
        <v>0</v>
      </c>
      <c r="E71" s="18">
        <f>E50-E61</f>
        <v>0</v>
      </c>
    </row>
  </sheetData>
  <printOptions/>
  <pageMargins left="1" right="0.75" top="0.25" bottom="0.5" header="0.36" footer="0.5"/>
  <pageSetup fitToHeight="1" fitToWidth="1" horizontalDpi="600" verticalDpi="600" orientation="portrait" paperSize="9" scale="80" r:id="rId1"/>
  <headerFooter alignWithMargins="0">
    <oddFooter>&amp;C&amp;"Times New Roman,Regular"&amp;14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75" zoomScaleNormal="75" workbookViewId="0" topLeftCell="A1">
      <pane ySplit="14" topLeftCell="BM15" activePane="bottomLeft" state="frozen"/>
      <selection pane="topLeft" activeCell="A1" sqref="A1"/>
      <selection pane="bottomLeft" activeCell="J33" sqref="J33"/>
    </sheetView>
  </sheetViews>
  <sheetFormatPr defaultColWidth="8.88671875" defaultRowHeight="15.75"/>
  <cols>
    <col min="1" max="1" width="23.3359375" style="28" customWidth="1"/>
    <col min="2" max="2" width="9.10546875" style="28" customWidth="1"/>
    <col min="3" max="3" width="9.21484375" style="28" customWidth="1"/>
    <col min="4" max="4" width="9.6640625" style="28" customWidth="1"/>
    <col min="5" max="5" width="11.3359375" style="28" customWidth="1"/>
    <col min="6" max="6" width="9.3359375" style="28" customWidth="1"/>
    <col min="7" max="7" width="7.5546875" style="28" customWidth="1"/>
    <col min="8" max="9" width="11.21484375" style="28" customWidth="1"/>
    <col min="10" max="10" width="10.3359375" style="28" customWidth="1"/>
    <col min="11" max="11" width="9.77734375" style="28" customWidth="1"/>
    <col min="12" max="12" width="8.88671875" style="28" customWidth="1"/>
    <col min="13" max="13" width="9.3359375" style="28" bestFit="1" customWidth="1"/>
    <col min="14" max="16384" width="8.88671875" style="28" customWidth="1"/>
  </cols>
  <sheetData>
    <row r="1" ht="20.25">
      <c r="A1" s="82" t="s">
        <v>60</v>
      </c>
    </row>
    <row r="2" ht="37.5" customHeight="1">
      <c r="A2" s="11"/>
    </row>
    <row r="3" ht="22.5">
      <c r="A3" s="85" t="s">
        <v>24</v>
      </c>
    </row>
    <row r="4" ht="22.5">
      <c r="A4" s="85" t="s">
        <v>141</v>
      </c>
    </row>
    <row r="5" ht="45.75" customHeight="1"/>
    <row r="6" spans="2:11" ht="15.75">
      <c r="B6" s="107" t="s">
        <v>25</v>
      </c>
      <c r="C6" s="108"/>
      <c r="D6" s="33"/>
      <c r="E6" s="42"/>
      <c r="F6" s="42"/>
      <c r="G6" s="42"/>
      <c r="H6" s="42"/>
      <c r="I6" s="34"/>
      <c r="J6" s="77"/>
      <c r="K6" s="77"/>
    </row>
    <row r="7" spans="2:11" ht="15.75">
      <c r="B7" s="109" t="s">
        <v>26</v>
      </c>
      <c r="C7" s="110"/>
      <c r="D7" s="109" t="s">
        <v>85</v>
      </c>
      <c r="E7" s="110"/>
      <c r="F7" s="110"/>
      <c r="G7" s="110"/>
      <c r="H7" s="110"/>
      <c r="I7" s="113"/>
      <c r="J7" s="77"/>
      <c r="K7" s="77"/>
    </row>
    <row r="8" spans="2:11" ht="15.75">
      <c r="B8" s="111" t="s">
        <v>27</v>
      </c>
      <c r="C8" s="112"/>
      <c r="D8" s="35"/>
      <c r="E8" s="43"/>
      <c r="F8" s="43"/>
      <c r="G8" s="43"/>
      <c r="H8" s="43"/>
      <c r="I8" s="36"/>
      <c r="J8" s="77"/>
      <c r="K8" s="77"/>
    </row>
    <row r="9" spans="2:11" s="75" customFormat="1" ht="19.5" customHeight="1">
      <c r="B9" s="76"/>
      <c r="C9" s="76"/>
      <c r="D9" s="77"/>
      <c r="E9" s="77"/>
      <c r="F9" s="77"/>
      <c r="G9" s="77"/>
      <c r="H9" s="76" t="s">
        <v>62</v>
      </c>
      <c r="I9" s="76" t="s">
        <v>86</v>
      </c>
      <c r="J9" s="77"/>
      <c r="K9" s="77"/>
    </row>
    <row r="10" spans="2:11" s="75" customFormat="1" ht="12.75" customHeight="1">
      <c r="B10" s="76"/>
      <c r="C10" s="76"/>
      <c r="D10" s="77"/>
      <c r="E10" s="77"/>
      <c r="F10" s="77"/>
      <c r="G10" s="77"/>
      <c r="H10" s="76" t="s">
        <v>63</v>
      </c>
      <c r="I10" s="76" t="s">
        <v>63</v>
      </c>
      <c r="J10" s="77"/>
      <c r="K10" s="77"/>
    </row>
    <row r="11" spans="2:11" ht="12.75" customHeight="1">
      <c r="B11" s="32" t="s">
        <v>28</v>
      </c>
      <c r="C11" s="32" t="s">
        <v>30</v>
      </c>
      <c r="D11" s="32" t="s">
        <v>32</v>
      </c>
      <c r="E11" s="32" t="s">
        <v>39</v>
      </c>
      <c r="F11" s="32" t="s">
        <v>41</v>
      </c>
      <c r="G11" s="32" t="s">
        <v>34</v>
      </c>
      <c r="H11" s="32" t="s">
        <v>64</v>
      </c>
      <c r="I11" s="32" t="s">
        <v>64</v>
      </c>
      <c r="J11" s="32" t="s">
        <v>36</v>
      </c>
      <c r="K11" s="32"/>
    </row>
    <row r="12" spans="2:11" ht="13.5" customHeight="1">
      <c r="B12" s="32" t="s">
        <v>29</v>
      </c>
      <c r="C12" s="32" t="s">
        <v>31</v>
      </c>
      <c r="D12" s="32" t="s">
        <v>33</v>
      </c>
      <c r="E12" s="32" t="s">
        <v>40</v>
      </c>
      <c r="F12" s="32" t="s">
        <v>35</v>
      </c>
      <c r="G12" s="32" t="s">
        <v>35</v>
      </c>
      <c r="H12" s="32" t="s">
        <v>65</v>
      </c>
      <c r="I12" s="32" t="s">
        <v>87</v>
      </c>
      <c r="J12" s="32" t="s">
        <v>37</v>
      </c>
      <c r="K12" s="32" t="s">
        <v>38</v>
      </c>
    </row>
    <row r="13" spans="2:11" ht="15.75">
      <c r="B13" s="32" t="s">
        <v>1</v>
      </c>
      <c r="C13" s="32" t="s">
        <v>1</v>
      </c>
      <c r="D13" s="32" t="s">
        <v>1</v>
      </c>
      <c r="E13" s="32" t="s">
        <v>1</v>
      </c>
      <c r="F13" s="32" t="s">
        <v>1</v>
      </c>
      <c r="G13" s="32" t="s">
        <v>1</v>
      </c>
      <c r="H13" s="32" t="s">
        <v>1</v>
      </c>
      <c r="I13" s="32" t="s">
        <v>1</v>
      </c>
      <c r="J13" s="32" t="s">
        <v>1</v>
      </c>
      <c r="K13" s="32" t="s">
        <v>1</v>
      </c>
    </row>
    <row r="14" spans="2:11" ht="6" customHeight="1" thickBot="1">
      <c r="B14" s="37"/>
      <c r="C14" s="37"/>
      <c r="D14" s="38"/>
      <c r="E14" s="38"/>
      <c r="F14" s="38"/>
      <c r="G14" s="38"/>
      <c r="H14" s="38"/>
      <c r="I14" s="38"/>
      <c r="J14" s="38"/>
      <c r="K14" s="38"/>
    </row>
    <row r="15" spans="2:3" ht="15.75">
      <c r="B15" s="31"/>
      <c r="C15" s="31"/>
    </row>
    <row r="16" ht="45.75" customHeight="1">
      <c r="A16" s="89" t="s">
        <v>142</v>
      </c>
    </row>
    <row r="17" ht="15.75">
      <c r="A17" s="40"/>
    </row>
    <row r="19" spans="1:11" ht="21" customHeight="1">
      <c r="A19" s="28" t="s">
        <v>115</v>
      </c>
      <c r="B19" s="41">
        <v>259787</v>
      </c>
      <c r="C19" s="41">
        <v>259787</v>
      </c>
      <c r="D19" s="41">
        <v>206729</v>
      </c>
      <c r="E19" s="41">
        <v>29533</v>
      </c>
      <c r="F19" s="41">
        <v>0</v>
      </c>
      <c r="G19" s="41">
        <v>3039</v>
      </c>
      <c r="H19" s="41">
        <v>188169</v>
      </c>
      <c r="I19" s="41">
        <v>57895</v>
      </c>
      <c r="J19" s="41">
        <v>-244545</v>
      </c>
      <c r="K19" s="41">
        <f>SUM(C19:J19)</f>
        <v>500607</v>
      </c>
    </row>
    <row r="20" spans="2:11" ht="18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21" customHeight="1">
      <c r="A21" s="28" t="s">
        <v>104</v>
      </c>
      <c r="B21" s="41">
        <v>1456</v>
      </c>
      <c r="C21" s="41">
        <v>1456</v>
      </c>
      <c r="D21" s="41">
        <v>30</v>
      </c>
      <c r="E21" s="41">
        <v>0</v>
      </c>
      <c r="F21" s="41">
        <v>0</v>
      </c>
      <c r="G21" s="41">
        <v>0</v>
      </c>
      <c r="H21" s="41">
        <v>0</v>
      </c>
      <c r="I21" s="41">
        <v>-27122</v>
      </c>
      <c r="J21" s="41">
        <v>0</v>
      </c>
      <c r="K21" s="41">
        <f>SUM(C21:J21)</f>
        <v>-25636</v>
      </c>
    </row>
    <row r="22" spans="2:11" ht="17.25" customHeight="1"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21" customHeight="1">
      <c r="A23" s="28" t="s">
        <v>145</v>
      </c>
      <c r="B23" s="41">
        <f>196+72+25+137+187739</f>
        <v>188169</v>
      </c>
      <c r="C23" s="41">
        <f>B23</f>
        <v>188169</v>
      </c>
      <c r="D23" s="41">
        <v>52</v>
      </c>
      <c r="E23" s="41">
        <v>0</v>
      </c>
      <c r="F23" s="41">
        <v>0</v>
      </c>
      <c r="G23" s="41">
        <v>0</v>
      </c>
      <c r="H23" s="41">
        <f>-293-137-187739</f>
        <v>-188169</v>
      </c>
      <c r="I23" s="41">
        <v>0</v>
      </c>
      <c r="J23" s="41">
        <v>0</v>
      </c>
      <c r="K23" s="41">
        <f>SUM(C23:J23)</f>
        <v>52</v>
      </c>
    </row>
    <row r="24" spans="2:11" ht="17.25" customHeight="1"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7.25" customHeight="1">
      <c r="A25" s="28" t="s">
        <v>130</v>
      </c>
      <c r="B25" s="41">
        <v>1</v>
      </c>
      <c r="C25" s="41">
        <v>1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f>SUM(C25:J25)</f>
        <v>1</v>
      </c>
    </row>
    <row r="26" spans="2:11" ht="17.25" customHeight="1"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7.25" customHeight="1">
      <c r="A27" s="28" t="s">
        <v>131</v>
      </c>
      <c r="B27" s="41">
        <v>1</v>
      </c>
      <c r="C27" s="41">
        <v>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f>SUM(C27:J27)</f>
        <v>1</v>
      </c>
    </row>
    <row r="28" spans="2:11" ht="17.25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8.75" customHeight="1">
      <c r="A29" s="28" t="s">
        <v>116</v>
      </c>
      <c r="B29" s="41">
        <v>194983</v>
      </c>
      <c r="C29" s="41">
        <v>194983</v>
      </c>
      <c r="D29" s="41">
        <f>-195178-15-5-2-11-35-24-6</f>
        <v>-195276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f>SUM(C29:J29)</f>
        <v>-293</v>
      </c>
    </row>
    <row r="30" spans="2:11" ht="17.2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21" customHeight="1">
      <c r="A31" s="28" t="s">
        <v>61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79">
        <v>1105</v>
      </c>
      <c r="K31" s="41">
        <f>SUM(C31:J31)</f>
        <v>1105</v>
      </c>
    </row>
    <row r="32" spans="2:11" ht="15.75"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3" ht="22.5" customHeight="1" thickBot="1">
      <c r="A33" s="39" t="s">
        <v>146</v>
      </c>
      <c r="B33" s="80">
        <f>SUM(B19:B32)</f>
        <v>644397</v>
      </c>
      <c r="C33" s="80">
        <f aca="true" t="shared" si="0" ref="C33:K33">SUM(C19:C32)</f>
        <v>644397</v>
      </c>
      <c r="D33" s="80">
        <f t="shared" si="0"/>
        <v>11535</v>
      </c>
      <c r="E33" s="80">
        <f t="shared" si="0"/>
        <v>29533</v>
      </c>
      <c r="F33" s="80">
        <f t="shared" si="0"/>
        <v>0</v>
      </c>
      <c r="G33" s="80">
        <f t="shared" si="0"/>
        <v>3039</v>
      </c>
      <c r="H33" s="80">
        <f t="shared" si="0"/>
        <v>0</v>
      </c>
      <c r="I33" s="80">
        <f t="shared" si="0"/>
        <v>30773</v>
      </c>
      <c r="J33" s="80">
        <f t="shared" si="0"/>
        <v>-243440</v>
      </c>
      <c r="K33" s="80">
        <f t="shared" si="0"/>
        <v>475837</v>
      </c>
      <c r="M33" s="60"/>
    </row>
    <row r="34" spans="2:11" ht="16.5" thickTop="1"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2:11" ht="21.7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ht="15.75">
      <c r="A36" s="39"/>
    </row>
    <row r="37" ht="18.75">
      <c r="A37" s="89" t="s">
        <v>143</v>
      </c>
    </row>
    <row r="39" spans="1:11" ht="15.75">
      <c r="A39" s="28" t="s">
        <v>102</v>
      </c>
      <c r="B39" s="41">
        <v>257630</v>
      </c>
      <c r="C39" s="41">
        <v>257630</v>
      </c>
      <c r="D39" s="41">
        <v>206294</v>
      </c>
      <c r="E39" s="41">
        <v>29533</v>
      </c>
      <c r="F39" s="41">
        <v>0</v>
      </c>
      <c r="G39" s="41">
        <v>3039</v>
      </c>
      <c r="H39" s="41">
        <v>190351</v>
      </c>
      <c r="I39" s="41">
        <v>57895</v>
      </c>
      <c r="J39" s="41">
        <v>-246798</v>
      </c>
      <c r="K39" s="41">
        <f>SUM(C39:J39)</f>
        <v>497944</v>
      </c>
    </row>
    <row r="40" spans="2:11" ht="15.75"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5.75">
      <c r="A41" s="28" t="s">
        <v>104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f>SUM(C41:J41)</f>
        <v>0</v>
      </c>
    </row>
    <row r="42" spans="2:11" ht="15.75"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5.75">
      <c r="A43" s="28" t="s">
        <v>76</v>
      </c>
      <c r="B43" s="41">
        <v>2157</v>
      </c>
      <c r="C43" s="41">
        <v>2157</v>
      </c>
      <c r="D43" s="41">
        <v>435</v>
      </c>
      <c r="E43" s="41">
        <v>0</v>
      </c>
      <c r="F43" s="41">
        <v>0</v>
      </c>
      <c r="G43" s="41">
        <v>0</v>
      </c>
      <c r="H43" s="41">
        <v>-2182</v>
      </c>
      <c r="I43" s="41">
        <v>0</v>
      </c>
      <c r="J43" s="41">
        <v>0</v>
      </c>
      <c r="K43" s="41">
        <f>SUM(C43:J43)</f>
        <v>410</v>
      </c>
    </row>
    <row r="44" spans="2:11" ht="15.75"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5.75">
      <c r="A45" s="28" t="s">
        <v>61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/>
      <c r="I45" s="41"/>
      <c r="J45" s="41">
        <v>2253</v>
      </c>
      <c r="K45" s="41">
        <f>SUM(C45:J45)</f>
        <v>2253</v>
      </c>
    </row>
    <row r="46" spans="2:11" ht="15.75"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22.5" customHeight="1" thickBot="1">
      <c r="A47" s="28" t="s">
        <v>144</v>
      </c>
      <c r="B47" s="44">
        <f aca="true" t="shared" si="1" ref="B47:J47">SUM(B39:B46)</f>
        <v>259787</v>
      </c>
      <c r="C47" s="44">
        <f t="shared" si="1"/>
        <v>259787</v>
      </c>
      <c r="D47" s="44">
        <f t="shared" si="1"/>
        <v>206729</v>
      </c>
      <c r="E47" s="44">
        <f t="shared" si="1"/>
        <v>29533</v>
      </c>
      <c r="F47" s="44">
        <f t="shared" si="1"/>
        <v>0</v>
      </c>
      <c r="G47" s="44">
        <f t="shared" si="1"/>
        <v>3039</v>
      </c>
      <c r="H47" s="44">
        <f t="shared" si="1"/>
        <v>188169</v>
      </c>
      <c r="I47" s="44">
        <f t="shared" si="1"/>
        <v>57895</v>
      </c>
      <c r="J47" s="44">
        <f t="shared" si="1"/>
        <v>-244545</v>
      </c>
      <c r="K47" s="44">
        <f>SUM(C47:J47)</f>
        <v>500607</v>
      </c>
    </row>
    <row r="48" ht="16.5" thickTop="1"/>
    <row r="50" ht="27" customHeight="1"/>
    <row r="51" ht="18.75">
      <c r="A51" s="105" t="s">
        <v>126</v>
      </c>
    </row>
    <row r="52" ht="18.75">
      <c r="A52" s="29" t="s">
        <v>114</v>
      </c>
    </row>
  </sheetData>
  <mergeCells count="4">
    <mergeCell ref="B6:C6"/>
    <mergeCell ref="B7:C7"/>
    <mergeCell ref="B8:C8"/>
    <mergeCell ref="D7:I7"/>
  </mergeCells>
  <printOptions/>
  <pageMargins left="0.63" right="0.28" top="0.69" bottom="1" header="0.5" footer="0.5"/>
  <pageSetup fitToHeight="1" fitToWidth="1" horizontalDpi="300" verticalDpi="300" orientation="portrait" paperSize="9" scale="64" r:id="rId1"/>
  <headerFooter alignWithMargins="0">
    <oddFooter>&amp;C&amp;"Times New Roman,Regular"&amp;18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B67" sqref="B67"/>
    </sheetView>
  </sheetViews>
  <sheetFormatPr defaultColWidth="8.88671875" defaultRowHeight="15.75"/>
  <cols>
    <col min="1" max="1" width="58.88671875" style="52" customWidth="1"/>
    <col min="2" max="2" width="9.88671875" style="52" customWidth="1"/>
    <col min="3" max="3" width="1.33203125" style="52" customWidth="1"/>
    <col min="4" max="4" width="11.21484375" style="52" customWidth="1"/>
    <col min="5" max="6" width="10.21484375" style="52" customWidth="1"/>
    <col min="7" max="7" width="20.88671875" style="52" customWidth="1"/>
    <col min="8" max="16384" width="39.6640625" style="52" customWidth="1"/>
  </cols>
  <sheetData>
    <row r="1" spans="1:4" ht="12.75">
      <c r="A1" s="47" t="s">
        <v>113</v>
      </c>
      <c r="B1" s="47"/>
      <c r="C1" s="47"/>
      <c r="D1" s="47"/>
    </row>
    <row r="2" spans="1:4" ht="23.25" customHeight="1">
      <c r="A2" s="47"/>
      <c r="B2" s="47"/>
      <c r="C2" s="47"/>
      <c r="D2" s="47"/>
    </row>
    <row r="3" spans="1:4" ht="15.75">
      <c r="A3" s="40" t="s">
        <v>103</v>
      </c>
      <c r="B3" s="40"/>
      <c r="C3" s="40"/>
      <c r="D3" s="40"/>
    </row>
    <row r="4" spans="1:4" ht="12.75">
      <c r="A4" s="47"/>
      <c r="B4" s="53" t="s">
        <v>23</v>
      </c>
      <c r="C4" s="47"/>
      <c r="D4" s="53" t="s">
        <v>58</v>
      </c>
    </row>
    <row r="5" spans="1:4" ht="12.75">
      <c r="A5" s="47"/>
      <c r="B5" s="53" t="s">
        <v>140</v>
      </c>
      <c r="C5" s="47"/>
      <c r="D5" s="53" t="s">
        <v>140</v>
      </c>
    </row>
    <row r="6" spans="1:4" ht="12.75">
      <c r="A6" s="47"/>
      <c r="B6" s="53" t="s">
        <v>109</v>
      </c>
      <c r="C6" s="47"/>
      <c r="D6" s="53" t="s">
        <v>109</v>
      </c>
    </row>
    <row r="7" spans="2:4" ht="12.75">
      <c r="B7" s="106">
        <v>38807</v>
      </c>
      <c r="D7" s="106">
        <v>38442</v>
      </c>
    </row>
    <row r="8" spans="2:4" ht="12.75">
      <c r="B8" s="53" t="s">
        <v>1</v>
      </c>
      <c r="D8" s="53" t="s">
        <v>1</v>
      </c>
    </row>
    <row r="10" spans="1:3" ht="12.75">
      <c r="A10" s="47" t="s">
        <v>117</v>
      </c>
      <c r="C10" s="47"/>
    </row>
    <row r="11" spans="1:5" ht="12.75">
      <c r="A11" s="52" t="s">
        <v>133</v>
      </c>
      <c r="B11" s="51">
        <v>1108</v>
      </c>
      <c r="D11" s="51">
        <v>2265</v>
      </c>
      <c r="E11" s="51"/>
    </row>
    <row r="12" spans="1:5" ht="12.75">
      <c r="A12" s="52" t="s">
        <v>89</v>
      </c>
      <c r="B12" s="51"/>
      <c r="D12" s="51"/>
      <c r="E12" s="51"/>
    </row>
    <row r="13" spans="1:5" ht="12.75">
      <c r="A13" s="52" t="s">
        <v>134</v>
      </c>
      <c r="B13" s="51">
        <v>-426</v>
      </c>
      <c r="D13" s="51">
        <v>6046</v>
      </c>
      <c r="E13" s="51"/>
    </row>
    <row r="14" spans="1:5" ht="12.75">
      <c r="A14" s="52" t="s">
        <v>90</v>
      </c>
      <c r="B14" s="51">
        <v>1357</v>
      </c>
      <c r="D14" s="51">
        <v>1712</v>
      </c>
      <c r="E14" s="51"/>
    </row>
    <row r="15" spans="1:5" ht="12.75">
      <c r="A15" s="52" t="s">
        <v>91</v>
      </c>
      <c r="B15" s="51">
        <v>-131</v>
      </c>
      <c r="D15" s="51">
        <v>-129</v>
      </c>
      <c r="E15" s="51"/>
    </row>
    <row r="16" spans="1:5" ht="12.75">
      <c r="A16" s="52" t="s">
        <v>135</v>
      </c>
      <c r="B16" s="51">
        <v>0</v>
      </c>
      <c r="D16" s="51">
        <v>-17</v>
      </c>
      <c r="E16" s="51"/>
    </row>
    <row r="17" spans="1:5" ht="12.75">
      <c r="A17" s="52" t="s">
        <v>149</v>
      </c>
      <c r="B17" s="51">
        <v>0</v>
      </c>
      <c r="D17" s="51">
        <v>-2500</v>
      </c>
      <c r="E17" s="51"/>
    </row>
    <row r="18" spans="1:5" ht="12.75">
      <c r="A18" s="52" t="s">
        <v>150</v>
      </c>
      <c r="B18" s="51">
        <v>0</v>
      </c>
      <c r="D18" s="51">
        <v>-978</v>
      </c>
      <c r="E18" s="51"/>
    </row>
    <row r="19" spans="2:5" ht="12.75">
      <c r="B19" s="55"/>
      <c r="D19" s="55"/>
      <c r="E19" s="51"/>
    </row>
    <row r="20" spans="1:5" ht="12.75">
      <c r="A20" s="52" t="s">
        <v>118</v>
      </c>
      <c r="B20" s="51">
        <f>SUM(B11:B19)</f>
        <v>1908</v>
      </c>
      <c r="D20" s="51">
        <f>SUM(D11:D19)</f>
        <v>6399</v>
      </c>
      <c r="E20" s="51"/>
    </row>
    <row r="21" spans="2:5" ht="12.75">
      <c r="B21" s="51"/>
      <c r="D21" s="51"/>
      <c r="E21" s="51"/>
    </row>
    <row r="22" spans="1:5" ht="12.75">
      <c r="A22" s="52" t="s">
        <v>111</v>
      </c>
      <c r="B22" s="51"/>
      <c r="D22" s="51"/>
      <c r="E22" s="51"/>
    </row>
    <row r="23" spans="1:5" ht="12.75">
      <c r="A23" s="52" t="s">
        <v>92</v>
      </c>
      <c r="B23" s="51">
        <v>1677</v>
      </c>
      <c r="D23" s="51">
        <v>-141</v>
      </c>
      <c r="E23" s="51"/>
    </row>
    <row r="24" spans="1:5" ht="12.75">
      <c r="A24" s="52" t="s">
        <v>5</v>
      </c>
      <c r="B24" s="51">
        <v>-1910</v>
      </c>
      <c r="D24" s="51">
        <v>-261</v>
      </c>
      <c r="E24" s="51"/>
    </row>
    <row r="25" spans="1:5" ht="12.75">
      <c r="A25" s="52" t="s">
        <v>12</v>
      </c>
      <c r="B25" s="51">
        <v>1620</v>
      </c>
      <c r="D25" s="51">
        <v>4081</v>
      </c>
      <c r="E25" s="51"/>
    </row>
    <row r="26" spans="1:5" ht="12.75">
      <c r="A26" s="52" t="s">
        <v>93</v>
      </c>
      <c r="B26" s="51">
        <v>-773</v>
      </c>
      <c r="D26" s="51">
        <v>-3406</v>
      </c>
      <c r="E26" s="51"/>
    </row>
    <row r="27" spans="2:5" ht="12.75">
      <c r="B27" s="51"/>
      <c r="D27" s="51"/>
      <c r="E27" s="51"/>
    </row>
    <row r="28" spans="1:5" ht="12.75">
      <c r="A28" s="52" t="s">
        <v>95</v>
      </c>
      <c r="B28" s="51"/>
      <c r="D28" s="51"/>
      <c r="E28" s="51"/>
    </row>
    <row r="29" spans="1:5" ht="12.75">
      <c r="A29" s="52" t="s">
        <v>15</v>
      </c>
      <c r="B29" s="51">
        <v>-482</v>
      </c>
      <c r="D29" s="51">
        <v>-509</v>
      </c>
      <c r="E29" s="51"/>
    </row>
    <row r="30" spans="1:5" ht="12.75">
      <c r="A30" s="52" t="s">
        <v>94</v>
      </c>
      <c r="B30" s="51">
        <v>-1875</v>
      </c>
      <c r="D30" s="51">
        <v>246</v>
      </c>
      <c r="E30" s="51"/>
    </row>
    <row r="31" spans="1:5" ht="12.75">
      <c r="A31" s="52" t="s">
        <v>96</v>
      </c>
      <c r="B31" s="51">
        <v>3815</v>
      </c>
      <c r="D31" s="51">
        <v>2867</v>
      </c>
      <c r="E31" s="51"/>
    </row>
    <row r="32" spans="2:5" ht="12.75">
      <c r="B32" s="55"/>
      <c r="D32" s="55"/>
      <c r="E32" s="51"/>
    </row>
    <row r="33" spans="1:5" ht="12.75">
      <c r="A33" s="52" t="s">
        <v>119</v>
      </c>
      <c r="B33" s="51">
        <f>SUM(B20:B32)</f>
        <v>3980</v>
      </c>
      <c r="D33" s="51">
        <f>SUM(D20:D32)</f>
        <v>9276</v>
      </c>
      <c r="E33" s="51"/>
    </row>
    <row r="34" spans="1:5" ht="12.75">
      <c r="A34" s="52" t="s">
        <v>120</v>
      </c>
      <c r="B34" s="51">
        <v>-3</v>
      </c>
      <c r="D34" s="51">
        <v>-11</v>
      </c>
      <c r="E34" s="51"/>
    </row>
    <row r="35" spans="1:5" ht="12.75">
      <c r="A35" s="52" t="s">
        <v>121</v>
      </c>
      <c r="B35" s="104">
        <f>SUM(B33:B34)</f>
        <v>3977</v>
      </c>
      <c r="D35" s="104">
        <f>SUM(D33:D34)</f>
        <v>9265</v>
      </c>
      <c r="E35" s="51"/>
    </row>
    <row r="36" spans="2:5" ht="12.75">
      <c r="B36" s="51"/>
      <c r="D36" s="51"/>
      <c r="E36" s="51"/>
    </row>
    <row r="37" spans="1:5" ht="12.75">
      <c r="A37" s="47" t="s">
        <v>97</v>
      </c>
      <c r="B37" s="51"/>
      <c r="C37" s="47"/>
      <c r="D37" s="51"/>
      <c r="E37" s="51"/>
    </row>
    <row r="38" spans="1:5" ht="12.75">
      <c r="A38" s="52" t="s">
        <v>73</v>
      </c>
      <c r="B38" s="51">
        <v>131</v>
      </c>
      <c r="D38" s="51">
        <v>129</v>
      </c>
      <c r="E38" s="51"/>
    </row>
    <row r="39" spans="1:5" ht="12.75">
      <c r="A39" s="52" t="s">
        <v>136</v>
      </c>
      <c r="B39" s="51">
        <v>0</v>
      </c>
      <c r="D39" s="51">
        <v>17</v>
      </c>
      <c r="E39" s="51"/>
    </row>
    <row r="40" spans="1:5" ht="12.75">
      <c r="A40" s="52" t="s">
        <v>154</v>
      </c>
      <c r="B40" s="51">
        <v>40</v>
      </c>
      <c r="D40" s="51">
        <v>410</v>
      </c>
      <c r="E40" s="51"/>
    </row>
    <row r="41" spans="1:5" ht="12.75">
      <c r="A41" s="52" t="s">
        <v>77</v>
      </c>
      <c r="B41" s="51">
        <v>-2380</v>
      </c>
      <c r="D41" s="51">
        <v>-7698</v>
      </c>
      <c r="E41" s="51"/>
    </row>
    <row r="42" spans="1:5" ht="12.75">
      <c r="A42" s="52" t="s">
        <v>151</v>
      </c>
      <c r="B42" s="51">
        <v>0</v>
      </c>
      <c r="D42" s="51">
        <v>7321</v>
      </c>
      <c r="E42" s="51"/>
    </row>
    <row r="43" spans="2:5" ht="12.75">
      <c r="B43" s="51"/>
      <c r="D43" s="51"/>
      <c r="E43" s="51"/>
    </row>
    <row r="44" spans="1:5" ht="12.75">
      <c r="A44" s="52" t="s">
        <v>122</v>
      </c>
      <c r="B44" s="104">
        <f>SUM(B38:B43)</f>
        <v>-2209</v>
      </c>
      <c r="D44" s="104">
        <f>SUM(D38:D43)</f>
        <v>179</v>
      </c>
      <c r="E44" s="51"/>
    </row>
    <row r="45" spans="2:5" ht="12.75">
      <c r="B45" s="51"/>
      <c r="D45" s="51"/>
      <c r="E45" s="51"/>
    </row>
    <row r="46" spans="1:5" ht="12.75">
      <c r="A46" s="47" t="s">
        <v>98</v>
      </c>
      <c r="B46" s="51"/>
      <c r="C46" s="47"/>
      <c r="D46" s="51"/>
      <c r="E46" s="51"/>
    </row>
    <row r="47" spans="1:5" ht="12.75">
      <c r="A47" s="52" t="s">
        <v>155</v>
      </c>
      <c r="B47" s="51">
        <v>-1479</v>
      </c>
      <c r="D47" s="51">
        <v>-1835</v>
      </c>
      <c r="E47" s="51"/>
    </row>
    <row r="48" spans="1:5" ht="12.75">
      <c r="A48" s="52" t="s">
        <v>137</v>
      </c>
      <c r="B48" s="51">
        <v>426</v>
      </c>
      <c r="D48" s="51">
        <v>-6046</v>
      </c>
      <c r="E48" s="51"/>
    </row>
    <row r="49" spans="1:5" ht="12.75">
      <c r="A49" s="52" t="s">
        <v>99</v>
      </c>
      <c r="B49" s="51">
        <v>-1183</v>
      </c>
      <c r="D49" s="51">
        <v>-1112</v>
      </c>
      <c r="E49" s="51"/>
    </row>
    <row r="50" spans="1:5" ht="12.75">
      <c r="A50" s="52" t="s">
        <v>152</v>
      </c>
      <c r="B50" s="51">
        <v>-276</v>
      </c>
      <c r="D50" s="51">
        <v>-89</v>
      </c>
      <c r="E50" s="51"/>
    </row>
    <row r="51" spans="1:5" ht="12.75">
      <c r="A51" s="52" t="s">
        <v>127</v>
      </c>
      <c r="B51" s="51">
        <v>34</v>
      </c>
      <c r="D51" s="51">
        <v>33</v>
      </c>
      <c r="E51" s="51"/>
    </row>
    <row r="52" spans="1:5" ht="12.75">
      <c r="A52" s="52" t="s">
        <v>123</v>
      </c>
      <c r="B52" s="51">
        <v>-280</v>
      </c>
      <c r="D52" s="51">
        <v>0</v>
      </c>
      <c r="E52" s="51"/>
    </row>
    <row r="53" spans="2:5" ht="12.75">
      <c r="B53" s="51"/>
      <c r="D53" s="51"/>
      <c r="E53" s="51"/>
    </row>
    <row r="54" spans="1:5" ht="12.75">
      <c r="A54" s="52" t="s">
        <v>124</v>
      </c>
      <c r="B54" s="104">
        <f>SUM(B47:B53)</f>
        <v>-2758</v>
      </c>
      <c r="D54" s="104">
        <f>SUM(D47:D53)</f>
        <v>-9049</v>
      </c>
      <c r="E54" s="51"/>
    </row>
    <row r="55" spans="2:5" ht="12.75">
      <c r="B55" s="51"/>
      <c r="D55" s="51"/>
      <c r="E55" s="51"/>
    </row>
    <row r="56" spans="1:5" ht="12.75">
      <c r="A56" s="47" t="s">
        <v>128</v>
      </c>
      <c r="B56" s="51">
        <f>B35+B44+B54</f>
        <v>-990</v>
      </c>
      <c r="C56" s="47"/>
      <c r="D56" s="51">
        <f>D35+D44+D54</f>
        <v>395</v>
      </c>
      <c r="E56" s="51"/>
    </row>
    <row r="57" spans="1:5" ht="12.75">
      <c r="A57" s="47" t="s">
        <v>112</v>
      </c>
      <c r="B57" s="51">
        <v>1352</v>
      </c>
      <c r="C57" s="47"/>
      <c r="D57" s="51">
        <v>957</v>
      </c>
      <c r="E57" s="51"/>
    </row>
    <row r="58" spans="1:5" ht="13.5" thickBot="1">
      <c r="A58" s="47" t="s">
        <v>156</v>
      </c>
      <c r="B58" s="56">
        <f>SUM(B56:B57)</f>
        <v>362</v>
      </c>
      <c r="C58" s="47"/>
      <c r="D58" s="56">
        <f>SUM(D56:D57)</f>
        <v>1352</v>
      </c>
      <c r="E58" s="51"/>
    </row>
    <row r="59" ht="13.5" thickTop="1">
      <c r="E59" s="51"/>
    </row>
    <row r="60" spans="1:5" ht="12.75">
      <c r="A60" s="47" t="s">
        <v>157</v>
      </c>
      <c r="B60" s="47"/>
      <c r="C60" s="47"/>
      <c r="D60" s="47"/>
      <c r="E60" s="51"/>
    </row>
    <row r="61" spans="1:5" ht="12.75">
      <c r="A61" s="47" t="s">
        <v>153</v>
      </c>
      <c r="B61" s="47"/>
      <c r="C61" s="47"/>
      <c r="D61" s="47"/>
      <c r="E61" s="51"/>
    </row>
    <row r="62" ht="12.75">
      <c r="E62" s="51"/>
    </row>
    <row r="63" ht="12.75">
      <c r="E63" s="51"/>
    </row>
    <row r="64" ht="12.75">
      <c r="E64" s="51"/>
    </row>
    <row r="65" ht="12.75">
      <c r="E65" s="51"/>
    </row>
    <row r="66" ht="12.75">
      <c r="E66" s="51"/>
    </row>
    <row r="67" ht="12.75">
      <c r="E67" s="51"/>
    </row>
    <row r="68" ht="12.75">
      <c r="E68" s="51"/>
    </row>
    <row r="69" ht="12.75">
      <c r="E69" s="51"/>
    </row>
  </sheetData>
  <printOptions/>
  <pageMargins left="0.84" right="0.31" top="0.44" bottom="0.17" header="0.19" footer="0.17"/>
  <pageSetup fitToHeight="1" fitToWidth="1" horizontalDpi="600" verticalDpi="600" orientation="portrait" paperSize="9" scale="93" r:id="rId1"/>
  <headerFooter alignWithMargins="0">
    <oddFooter>&amp;C&amp;"Times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 PERAK BERHAD</dc:creator>
  <cp:keywords/>
  <dc:description/>
  <cp:lastModifiedBy>Gula Perak berhad</cp:lastModifiedBy>
  <cp:lastPrinted>2006-05-30T10:08:33Z</cp:lastPrinted>
  <dcterms:created xsi:type="dcterms:W3CDTF">1997-06-02T11:29:10Z</dcterms:created>
  <dcterms:modified xsi:type="dcterms:W3CDTF">2006-05-30T10:19:41Z</dcterms:modified>
  <cp:category/>
  <cp:version/>
  <cp:contentType/>
  <cp:contentStatus/>
</cp:coreProperties>
</file>