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41" windowWidth="6480" windowHeight="6945" tabRatio="702" activeTab="0"/>
  </bookViews>
  <sheets>
    <sheet name="Income Stm" sheetId="1" r:id="rId1"/>
    <sheet name="BS" sheetId="2" r:id="rId2"/>
    <sheet name="Equity" sheetId="3" r:id="rId3"/>
    <sheet name="CFS" sheetId="4" r:id="rId4"/>
  </sheets>
  <externalReferences>
    <externalReference r:id="rId7"/>
  </externalReferences>
  <definedNames>
    <definedName name="_xlnm.Print_Area" localSheetId="1">'BS'!$A$1:$F$67</definedName>
    <definedName name="_xlnm.Print_Area" localSheetId="2">'Equity'!$A$1:$K$44</definedName>
    <definedName name="_xlnm.Print_Area" localSheetId="0">'Income Stm'!$A$1:$H$38</definedName>
  </definedNames>
  <calcPr fullCalcOnLoad="1"/>
</workbook>
</file>

<file path=xl/sharedStrings.xml><?xml version="1.0" encoding="utf-8"?>
<sst xmlns="http://schemas.openxmlformats.org/spreadsheetml/2006/main" count="203" uniqueCount="163">
  <si>
    <t xml:space="preserve"> </t>
  </si>
  <si>
    <t>RM'000</t>
  </si>
  <si>
    <t xml:space="preserve"> Hire purchase creditors</t>
  </si>
  <si>
    <t xml:space="preserve"> Deferred taxation</t>
  </si>
  <si>
    <t>As at</t>
  </si>
  <si>
    <t>Inventories</t>
  </si>
  <si>
    <t>Taxation</t>
  </si>
  <si>
    <t>Net Tangible Assets per  share (RM)</t>
  </si>
  <si>
    <t>Real property assets</t>
  </si>
  <si>
    <t>Property, plant and equipment</t>
  </si>
  <si>
    <t>Hotel properties</t>
  </si>
  <si>
    <t>Subsidiary companies</t>
  </si>
  <si>
    <t>Deferred expenditure</t>
  </si>
  <si>
    <t>Trade receivables</t>
  </si>
  <si>
    <t>Other receivables, deposit &amp; prepayments</t>
  </si>
  <si>
    <t>Cash and bank balances</t>
  </si>
  <si>
    <t>Trade payables</t>
  </si>
  <si>
    <t>Other payables and accruals</t>
  </si>
  <si>
    <t xml:space="preserve">Hire purchase creditors </t>
  </si>
  <si>
    <t>Amount owing  to a director</t>
  </si>
  <si>
    <t xml:space="preserve"> 3% Redeemable Secured Bonds 2000/2005</t>
  </si>
  <si>
    <t>Share premium</t>
  </si>
  <si>
    <t>Reserve on consolidation</t>
  </si>
  <si>
    <t>Development property and expenditure</t>
  </si>
  <si>
    <t>Current</t>
  </si>
  <si>
    <t>Borrowing interest payable</t>
  </si>
  <si>
    <t>Unaudited</t>
  </si>
  <si>
    <t xml:space="preserve">Condensed Consolidated Statements of Changes in Equity </t>
  </si>
  <si>
    <t>Issued and fully paid</t>
  </si>
  <si>
    <t>ordinary shares</t>
  </si>
  <si>
    <t>of RM1 each</t>
  </si>
  <si>
    <t>Number</t>
  </si>
  <si>
    <t>of shares</t>
  </si>
  <si>
    <t xml:space="preserve">Nominal </t>
  </si>
  <si>
    <t>value</t>
  </si>
  <si>
    <t xml:space="preserve">Share </t>
  </si>
  <si>
    <t>premium</t>
  </si>
  <si>
    <t>Capital</t>
  </si>
  <si>
    <t>reserve</t>
  </si>
  <si>
    <t>Accumulated</t>
  </si>
  <si>
    <t xml:space="preserve"> lossess</t>
  </si>
  <si>
    <t>Total</t>
  </si>
  <si>
    <t xml:space="preserve">Reserve on </t>
  </si>
  <si>
    <t>consolidation</t>
  </si>
  <si>
    <t>Revaluation</t>
  </si>
  <si>
    <t>Revenue</t>
  </si>
  <si>
    <t>Gross profit</t>
  </si>
  <si>
    <t>Other operating income</t>
  </si>
  <si>
    <t>Administration &amp; general expenses</t>
  </si>
  <si>
    <t>Other operating expenses</t>
  </si>
  <si>
    <t>Profit/(loss) from operation</t>
  </si>
  <si>
    <t>Finance cost</t>
  </si>
  <si>
    <t>Loss before taxation</t>
  </si>
  <si>
    <t>Loss after taxation</t>
  </si>
  <si>
    <t>Minority interests</t>
  </si>
  <si>
    <t xml:space="preserve">Condensed Consolidated Income Statements </t>
  </si>
  <si>
    <t xml:space="preserve">(The Condensed Consolidated Income Statements should be read in conjunction with the </t>
  </si>
  <si>
    <t xml:space="preserve">quarter </t>
  </si>
  <si>
    <t>to date</t>
  </si>
  <si>
    <t xml:space="preserve">Cumulative </t>
  </si>
  <si>
    <t>Comparative</t>
  </si>
  <si>
    <t>Cumulative</t>
  </si>
  <si>
    <t>ended</t>
  </si>
  <si>
    <t>Loss attributable to the shareholders</t>
  </si>
  <si>
    <t>N/A</t>
  </si>
  <si>
    <t>EPS -Basic (Loss per share -sen)</t>
  </si>
  <si>
    <t>Audited</t>
  </si>
  <si>
    <t xml:space="preserve">          Diluted</t>
  </si>
  <si>
    <t>Gula Perak Berhad  (8104-X)</t>
  </si>
  <si>
    <t>Loss for the financial period</t>
  </si>
  <si>
    <t>Net loss for the financial period</t>
  </si>
  <si>
    <t>Irredeemable</t>
  </si>
  <si>
    <t>convertible</t>
  </si>
  <si>
    <t>secured</t>
  </si>
  <si>
    <t>loan stocks</t>
  </si>
  <si>
    <t>Deposits with licensed banks and finance company</t>
  </si>
  <si>
    <t>Borrowings (interest bearing)</t>
  </si>
  <si>
    <t xml:space="preserve"> Borrowings (secured and interest bearing)</t>
  </si>
  <si>
    <t>Accumulated losses</t>
  </si>
  <si>
    <t>Capital reserve</t>
  </si>
  <si>
    <t>Irredeemable Convertible Secured Loan Stocks 2000/2005</t>
  </si>
  <si>
    <t xml:space="preserve"> Redeemable Convertible Secured Notes 2003/2008</t>
  </si>
  <si>
    <t>- Restructuring cost</t>
  </si>
  <si>
    <t>Interest paid</t>
  </si>
  <si>
    <t>Interest received</t>
  </si>
  <si>
    <t>- Others</t>
  </si>
  <si>
    <t xml:space="preserve">Cost of sales </t>
  </si>
  <si>
    <t>Impairment loss on hotel property</t>
  </si>
  <si>
    <t>Conversation of ICSLS</t>
  </si>
  <si>
    <t>Purchase of property, plant and equipment</t>
  </si>
  <si>
    <t>Assets</t>
  </si>
  <si>
    <t>Current Assets</t>
  </si>
  <si>
    <t>Less: Current Liabilities</t>
  </si>
  <si>
    <t>Long-term and Deferred Liabilities</t>
  </si>
  <si>
    <t>Financed by :</t>
  </si>
  <si>
    <t>Issued capital</t>
  </si>
  <si>
    <t>Redeemable Convertible Secured Notes 2003/2008</t>
  </si>
  <si>
    <t>Balance at 1 April 2003</t>
  </si>
  <si>
    <t xml:space="preserve">  Non-distributable</t>
  </si>
  <si>
    <t>Redeemable</t>
  </si>
  <si>
    <t>notes</t>
  </si>
  <si>
    <t>Conversation of RCSN</t>
  </si>
  <si>
    <t>(The  Condensed Consolidated Statements  of Changes in Equity  should be read in conjunction with the  Annual Financial Report</t>
  </si>
  <si>
    <t>- allowance for doubtful debts</t>
  </si>
  <si>
    <t>(Loss) / Income before tax</t>
  </si>
  <si>
    <t>Adjustments for:</t>
  </si>
  <si>
    <t>Depreciation of property, plant and equipment</t>
  </si>
  <si>
    <t>Pre-cropping expenditure written off</t>
  </si>
  <si>
    <t>Interest income</t>
  </si>
  <si>
    <t>Allowance for doubtful receivables</t>
  </si>
  <si>
    <t>Property, plant and equipment written off</t>
  </si>
  <si>
    <t>Impairment loss on hotel properties</t>
  </si>
  <si>
    <t>Provision for foreseeable loss on development properties</t>
  </si>
  <si>
    <t>Gain on disposal of real property assets</t>
  </si>
  <si>
    <t>Property development project</t>
  </si>
  <si>
    <t>Other receivables, deposit and prepayments</t>
  </si>
  <si>
    <t>Amount owing to a director</t>
  </si>
  <si>
    <t>Net Cash Used In Operating Activities</t>
  </si>
  <si>
    <t>CASH FLOWS FROM OPERATING ACTIVITES</t>
  </si>
  <si>
    <t>Gain on disposal of property, plant &amp; equipment</t>
  </si>
  <si>
    <t>Allowance for diminution in investment in subsidiary company</t>
  </si>
  <si>
    <t>Allowance for advances to a subsidiary company</t>
  </si>
  <si>
    <t>Inventory written down</t>
  </si>
  <si>
    <t>Operating (Loss)/Profit Before working capital change</t>
  </si>
  <si>
    <t>Drecrease / (Increase) in:</t>
  </si>
  <si>
    <t>Advance to subsidiary companies</t>
  </si>
  <si>
    <t>(Decrease)/Increase in:</t>
  </si>
  <si>
    <t>Amount owing to a subsidiary company</t>
  </si>
  <si>
    <t>Other payables and accrued expenses</t>
  </si>
  <si>
    <t>Net Cash Used In Operation</t>
  </si>
  <si>
    <t>Tax (paid) /refund</t>
  </si>
  <si>
    <t>CASH FLOW FROM INVESTING ACTIVITIES</t>
  </si>
  <si>
    <t>Proceeds from disposal of property , plant and equipment</t>
  </si>
  <si>
    <t>Proceeds from issuance of share</t>
  </si>
  <si>
    <t>Proceeds from disposal of real property assets</t>
  </si>
  <si>
    <t>Nat Cash (Used In) / Generated From Investing Activities</t>
  </si>
  <si>
    <t>CASH FLOWS FROM FINANCING ACTIVITIES</t>
  </si>
  <si>
    <t>Proceeds from issuance of RCSN 2003/2008</t>
  </si>
  <si>
    <t>(Repayment)/Drawdown of term loan</t>
  </si>
  <si>
    <t>Repayment of hire purchase payable</t>
  </si>
  <si>
    <t>NET INCREASE / (DECREASE) IN CASH AND CASH EQUIVALENTS</t>
  </si>
  <si>
    <t>Net Current Assets</t>
  </si>
  <si>
    <t>Condensed Consolidated Balance Sheets as at 30 June  2004</t>
  </si>
  <si>
    <t>For the quarter ended  30 June  2004</t>
  </si>
  <si>
    <t>30/06/2004</t>
  </si>
  <si>
    <t>30/06/2003</t>
  </si>
  <si>
    <t>3 months</t>
  </si>
  <si>
    <t xml:space="preserve">  Annual Financial report for the year ended 31 March 2004)</t>
  </si>
  <si>
    <t xml:space="preserve">  Annual Financial report for the year ended 31 March  2004 )</t>
  </si>
  <si>
    <t xml:space="preserve">( The Condensed Consolidated Balance Sheet should be read  in conjunction with the </t>
  </si>
  <si>
    <t>For the quarter ended 30 June 2004</t>
  </si>
  <si>
    <t>3  months ended 30/06/2004</t>
  </si>
  <si>
    <t>Balance at 1 April 2004</t>
  </si>
  <si>
    <t>Balance at 30 June  2004</t>
  </si>
  <si>
    <t>3  months ended 30/06/2003</t>
  </si>
  <si>
    <t>Balance at 30 June 2003</t>
  </si>
  <si>
    <t xml:space="preserve">   for the year ended 31 March 2004)</t>
  </si>
  <si>
    <t>Condensed Consolidated  Cash Flow Statement</t>
  </si>
  <si>
    <t>Net Cash Generated From Financing Activities</t>
  </si>
  <si>
    <t>CASH AND CASH FLOW EQUIVALENTS AT THE BEGINNING  OF THE PERIOD</t>
  </si>
  <si>
    <t>CASH AND CASH FLOW EQUIVALENTS AT THE END  OF THE PERIOD</t>
  </si>
  <si>
    <t>(The Condensed Consolidated Cash Clow Statements should be read in conjuntion with the Annual</t>
  </si>
  <si>
    <t>Financial Report for the year ended 31st March 2004)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</si>
</sst>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General_)"/>
    <numFmt numFmtId="171" formatCode="#,##0.0_);\(#,##0.0\)"/>
    <numFmt numFmtId="172" formatCode="0_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31">
    <font>
      <sz val="12"/>
      <name val="helv"/>
      <family val="0"/>
    </font>
    <font>
      <b/>
      <sz val="14"/>
      <name val="helv"/>
      <family val="0"/>
    </font>
    <font>
      <i/>
      <sz val="14"/>
      <name val="helv"/>
      <family val="0"/>
    </font>
    <font>
      <b/>
      <i/>
      <sz val="14"/>
      <name val="helv"/>
      <family val="0"/>
    </font>
    <font>
      <sz val="14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0"/>
    </font>
    <font>
      <sz val="12"/>
      <color indexed="10"/>
      <name val="Times New Roman"/>
      <family val="0"/>
    </font>
    <font>
      <b/>
      <u val="singleAccounting"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3"/>
      <name val="Times New Roman"/>
      <family val="1"/>
    </font>
    <font>
      <sz val="12"/>
      <color indexed="18"/>
      <name val="Times New Roman"/>
      <family val="1"/>
    </font>
    <font>
      <sz val="10"/>
      <color indexed="10"/>
      <name val="helv"/>
      <family val="0"/>
    </font>
    <font>
      <b/>
      <sz val="11"/>
      <name val="Times New Roman"/>
      <family val="1"/>
    </font>
    <font>
      <sz val="12"/>
      <color indexed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3"/>
      <name val="Times New Roman"/>
      <family val="1"/>
    </font>
    <font>
      <b/>
      <u val="single"/>
      <sz val="18"/>
      <name val="Times New Roman"/>
      <family val="1"/>
    </font>
    <font>
      <b/>
      <u val="singleAccounting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9" fontId="4" fillId="0" borderId="0" applyFont="0" applyFill="0" applyBorder="0" applyAlignment="0" applyProtection="0"/>
  </cellStyleXfs>
  <cellXfs count="121">
    <xf numFmtId="170" fontId="0" fillId="0" borderId="0" xfId="0" applyAlignment="1">
      <alignment/>
    </xf>
    <xf numFmtId="170" fontId="0" fillId="0" borderId="0" xfId="0" applyFont="1" applyAlignment="1">
      <alignment/>
    </xf>
    <xf numFmtId="41" fontId="6" fillId="0" borderId="0" xfId="16" applyFont="1" applyAlignment="1">
      <alignment/>
    </xf>
    <xf numFmtId="41" fontId="6" fillId="0" borderId="0" xfId="16" applyFont="1" applyAlignment="1">
      <alignment horizontal="center"/>
    </xf>
    <xf numFmtId="41" fontId="5" fillId="0" borderId="0" xfId="16" applyFont="1" applyAlignment="1">
      <alignment horizontal="center"/>
    </xf>
    <xf numFmtId="41" fontId="5" fillId="0" borderId="0" xfId="16" applyFont="1" applyAlignment="1">
      <alignment/>
    </xf>
    <xf numFmtId="41" fontId="5" fillId="0" borderId="1" xfId="16" applyFont="1" applyBorder="1" applyAlignment="1">
      <alignment/>
    </xf>
    <xf numFmtId="41" fontId="5" fillId="0" borderId="2" xfId="16" applyFont="1" applyBorder="1" applyAlignment="1">
      <alignment/>
    </xf>
    <xf numFmtId="41" fontId="5" fillId="0" borderId="3" xfId="16" applyFont="1" applyBorder="1" applyAlignment="1">
      <alignment/>
    </xf>
    <xf numFmtId="41" fontId="5" fillId="0" borderId="0" xfId="16" applyFont="1" applyBorder="1" applyAlignment="1">
      <alignment/>
    </xf>
    <xf numFmtId="41" fontId="5" fillId="0" borderId="4" xfId="16" applyFont="1" applyBorder="1" applyAlignment="1">
      <alignment/>
    </xf>
    <xf numFmtId="41" fontId="7" fillId="0" borderId="0" xfId="16" applyFont="1" applyAlignment="1">
      <alignment horizontal="center"/>
    </xf>
    <xf numFmtId="41" fontId="7" fillId="0" borderId="0" xfId="16" applyFont="1" applyAlignment="1">
      <alignment/>
    </xf>
    <xf numFmtId="170" fontId="5" fillId="0" borderId="0" xfId="0" applyFont="1" applyAlignment="1">
      <alignment/>
    </xf>
    <xf numFmtId="43" fontId="6" fillId="0" borderId="0" xfId="15" applyFont="1" applyAlignment="1">
      <alignment horizontal="center"/>
    </xf>
    <xf numFmtId="170" fontId="0" fillId="0" borderId="0" xfId="0" applyFont="1" applyFill="1" applyAlignment="1">
      <alignment/>
    </xf>
    <xf numFmtId="41" fontId="6" fillId="0" borderId="0" xfId="16" applyFont="1" applyFill="1" applyAlignment="1">
      <alignment horizontal="center"/>
    </xf>
    <xf numFmtId="14" fontId="6" fillId="0" borderId="0" xfId="15" applyNumberFormat="1" applyFont="1" applyFill="1" applyAlignment="1" quotePrefix="1">
      <alignment horizontal="center"/>
    </xf>
    <xf numFmtId="41" fontId="9" fillId="0" borderId="0" xfId="16" applyFont="1" applyFill="1" applyAlignment="1">
      <alignment horizontal="center"/>
    </xf>
    <xf numFmtId="41" fontId="5" fillId="0" borderId="0" xfId="16" applyFont="1" applyFill="1" applyAlignment="1">
      <alignment/>
    </xf>
    <xf numFmtId="41" fontId="5" fillId="0" borderId="0" xfId="16" applyFont="1" applyFill="1" applyBorder="1" applyAlignment="1">
      <alignment/>
    </xf>
    <xf numFmtId="43" fontId="8" fillId="0" borderId="0" xfId="15" applyFont="1" applyFill="1" applyAlignment="1">
      <alignment/>
    </xf>
    <xf numFmtId="41" fontId="5" fillId="0" borderId="2" xfId="16" applyFont="1" applyFill="1" applyBorder="1" applyAlignment="1">
      <alignment/>
    </xf>
    <xf numFmtId="170" fontId="0" fillId="0" borderId="0" xfId="0" applyFont="1" applyFill="1" applyAlignment="1" quotePrefix="1">
      <alignment/>
    </xf>
    <xf numFmtId="41" fontId="6" fillId="0" borderId="0" xfId="16" applyFont="1" applyAlignment="1">
      <alignment horizontal="center"/>
    </xf>
    <xf numFmtId="14" fontId="6" fillId="0" borderId="0" xfId="15" applyNumberFormat="1" applyFont="1" applyAlignment="1" quotePrefix="1">
      <alignment horizontal="center"/>
    </xf>
    <xf numFmtId="43" fontId="5" fillId="0" borderId="0" xfId="15" applyFont="1" applyFill="1" applyAlignment="1">
      <alignment/>
    </xf>
    <xf numFmtId="170" fontId="0" fillId="0" borderId="0" xfId="0" applyFont="1" applyFill="1" applyAlignment="1">
      <alignment/>
    </xf>
    <xf numFmtId="170" fontId="0" fillId="0" borderId="0" xfId="0" applyFont="1" applyAlignment="1">
      <alignment/>
    </xf>
    <xf numFmtId="43" fontId="5" fillId="0" borderId="0" xfId="15" applyFont="1" applyAlignment="1">
      <alignment/>
    </xf>
    <xf numFmtId="41" fontId="5" fillId="0" borderId="5" xfId="16" applyFont="1" applyFill="1" applyBorder="1" applyAlignment="1">
      <alignment/>
    </xf>
    <xf numFmtId="41" fontId="5" fillId="0" borderId="6" xfId="16" applyFont="1" applyBorder="1" applyAlignment="1">
      <alignment/>
    </xf>
    <xf numFmtId="170" fontId="10" fillId="0" borderId="0" xfId="0" applyFont="1" applyAlignment="1">
      <alignment/>
    </xf>
    <xf numFmtId="41" fontId="6" fillId="0" borderId="5" xfId="16" applyFont="1" applyFill="1" applyBorder="1" applyAlignment="1">
      <alignment horizontal="center"/>
    </xf>
    <xf numFmtId="41" fontId="6" fillId="0" borderId="5" xfId="16" applyFont="1" applyBorder="1" applyAlignment="1">
      <alignment horizontal="center"/>
    </xf>
    <xf numFmtId="170" fontId="5" fillId="0" borderId="0" xfId="0" applyFont="1" applyAlignment="1">
      <alignment/>
    </xf>
    <xf numFmtId="41" fontId="11" fillId="0" borderId="0" xfId="16" applyFont="1" applyAlignment="1">
      <alignment/>
    </xf>
    <xf numFmtId="41" fontId="11" fillId="0" borderId="0" xfId="16" applyFont="1" applyAlignment="1" quotePrefix="1">
      <alignment/>
    </xf>
    <xf numFmtId="41" fontId="12" fillId="0" borderId="0" xfId="16" applyFont="1" applyAlignment="1">
      <alignment horizontal="center"/>
    </xf>
    <xf numFmtId="170" fontId="11" fillId="0" borderId="0" xfId="0" applyFont="1" applyAlignment="1">
      <alignment/>
    </xf>
    <xf numFmtId="170" fontId="5" fillId="0" borderId="0" xfId="0" applyFont="1" applyAlignment="1">
      <alignment horizontal="center"/>
    </xf>
    <xf numFmtId="170" fontId="6" fillId="0" borderId="0" xfId="0" applyFont="1" applyAlignment="1">
      <alignment horizontal="center"/>
    </xf>
    <xf numFmtId="170" fontId="6" fillId="2" borderId="7" xfId="0" applyFont="1" applyFill="1" applyBorder="1" applyAlignment="1">
      <alignment/>
    </xf>
    <xf numFmtId="170" fontId="6" fillId="2" borderId="8" xfId="0" applyFont="1" applyFill="1" applyBorder="1" applyAlignment="1">
      <alignment/>
    </xf>
    <xf numFmtId="170" fontId="6" fillId="2" borderId="9" xfId="0" applyFont="1" applyFill="1" applyBorder="1" applyAlignment="1">
      <alignment/>
    </xf>
    <xf numFmtId="170" fontId="6" fillId="2" borderId="10" xfId="0" applyFont="1" applyFill="1" applyBorder="1" applyAlignment="1">
      <alignment/>
    </xf>
    <xf numFmtId="170" fontId="5" fillId="0" borderId="11" xfId="0" applyFont="1" applyBorder="1" applyAlignment="1">
      <alignment horizontal="center"/>
    </xf>
    <xf numFmtId="170" fontId="5" fillId="0" borderId="11" xfId="0" applyFont="1" applyBorder="1" applyAlignment="1">
      <alignment/>
    </xf>
    <xf numFmtId="170" fontId="6" fillId="0" borderId="0" xfId="0" applyFont="1" applyAlignment="1">
      <alignment/>
    </xf>
    <xf numFmtId="170" fontId="13" fillId="0" borderId="0" xfId="0" applyFont="1" applyAlignment="1">
      <alignment/>
    </xf>
    <xf numFmtId="175" fontId="5" fillId="0" borderId="0" xfId="15" applyNumberFormat="1" applyFont="1" applyAlignment="1">
      <alignment/>
    </xf>
    <xf numFmtId="170" fontId="6" fillId="2" borderId="12" xfId="0" applyFont="1" applyFill="1" applyBorder="1" applyAlignment="1">
      <alignment/>
    </xf>
    <xf numFmtId="170" fontId="6" fillId="2" borderId="5" xfId="0" applyFont="1" applyFill="1" applyBorder="1" applyAlignment="1">
      <alignment/>
    </xf>
    <xf numFmtId="175" fontId="5" fillId="0" borderId="13" xfId="15" applyNumberFormat="1" applyFont="1" applyBorder="1" applyAlignment="1">
      <alignment/>
    </xf>
    <xf numFmtId="175" fontId="0" fillId="0" borderId="0" xfId="15" applyNumberFormat="1" applyAlignment="1">
      <alignment/>
    </xf>
    <xf numFmtId="175" fontId="6" fillId="0" borderId="0" xfId="15" applyNumberFormat="1" applyFont="1" applyAlignment="1">
      <alignment/>
    </xf>
    <xf numFmtId="170" fontId="14" fillId="0" borderId="0" xfId="0" applyFont="1" applyAlignment="1">
      <alignment/>
    </xf>
    <xf numFmtId="175" fontId="14" fillId="0" borderId="0" xfId="15" applyNumberFormat="1" applyFont="1" applyBorder="1" applyAlignment="1">
      <alignment/>
    </xf>
    <xf numFmtId="41" fontId="15" fillId="0" borderId="0" xfId="16" applyFont="1" applyAlignment="1">
      <alignment/>
    </xf>
    <xf numFmtId="175" fontId="14" fillId="0" borderId="0" xfId="15" applyNumberFormat="1" applyFont="1" applyAlignment="1">
      <alignment horizontal="center"/>
    </xf>
    <xf numFmtId="175" fontId="16" fillId="0" borderId="0" xfId="15" applyNumberFormat="1" applyFont="1" applyAlignment="1">
      <alignment/>
    </xf>
    <xf numFmtId="170" fontId="16" fillId="0" borderId="0" xfId="0" applyFont="1" applyAlignment="1">
      <alignment/>
    </xf>
    <xf numFmtId="170" fontId="14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14" fontId="14" fillId="0" borderId="0" xfId="0" applyNumberFormat="1" applyFont="1" applyAlignment="1" quotePrefix="1">
      <alignment horizontal="center"/>
    </xf>
    <xf numFmtId="170" fontId="0" fillId="0" borderId="0" xfId="0" applyFont="1" applyAlignment="1">
      <alignment/>
    </xf>
    <xf numFmtId="175" fontId="16" fillId="0" borderId="5" xfId="15" applyNumberFormat="1" applyFont="1" applyBorder="1" applyAlignment="1">
      <alignment/>
    </xf>
    <xf numFmtId="175" fontId="16" fillId="0" borderId="13" xfId="15" applyNumberFormat="1" applyFont="1" applyBorder="1" applyAlignment="1">
      <alignment/>
    </xf>
    <xf numFmtId="175" fontId="16" fillId="0" borderId="0" xfId="15" applyNumberFormat="1" applyFont="1" applyBorder="1" applyAlignment="1">
      <alignment/>
    </xf>
    <xf numFmtId="175" fontId="16" fillId="0" borderId="11" xfId="15" applyNumberFormat="1" applyFont="1" applyBorder="1" applyAlignment="1">
      <alignment horizontal="right"/>
    </xf>
    <xf numFmtId="170" fontId="0" fillId="0" borderId="0" xfId="0" applyFont="1" applyAlignment="1">
      <alignment horizontal="right"/>
    </xf>
    <xf numFmtId="175" fontId="8" fillId="0" borderId="0" xfId="15" applyNumberFormat="1" applyFont="1" applyAlignment="1">
      <alignment/>
    </xf>
    <xf numFmtId="170" fontId="17" fillId="0" borderId="0" xfId="0" applyFont="1" applyAlignment="1">
      <alignment horizontal="center"/>
    </xf>
    <xf numFmtId="175" fontId="17" fillId="0" borderId="0" xfId="15" applyNumberFormat="1" applyFont="1" applyAlignment="1">
      <alignment horizontal="center"/>
    </xf>
    <xf numFmtId="170" fontId="18" fillId="0" borderId="0" xfId="0" applyFont="1" applyAlignment="1">
      <alignment/>
    </xf>
    <xf numFmtId="175" fontId="18" fillId="0" borderId="0" xfId="15" applyNumberFormat="1" applyFont="1" applyAlignment="1">
      <alignment/>
    </xf>
    <xf numFmtId="175" fontId="18" fillId="0" borderId="5" xfId="15" applyNumberFormat="1" applyFont="1" applyBorder="1" applyAlignment="1">
      <alignment/>
    </xf>
    <xf numFmtId="175" fontId="18" fillId="0" borderId="13" xfId="15" applyNumberFormat="1" applyFont="1" applyBorder="1" applyAlignment="1">
      <alignment/>
    </xf>
    <xf numFmtId="175" fontId="18" fillId="0" borderId="0" xfId="15" applyNumberFormat="1" applyFont="1" applyBorder="1" applyAlignment="1">
      <alignment/>
    </xf>
    <xf numFmtId="175" fontId="18" fillId="0" borderId="11" xfId="15" applyNumberFormat="1" applyFont="1" applyBorder="1" applyAlignment="1">
      <alignment horizontal="right"/>
    </xf>
    <xf numFmtId="170" fontId="0" fillId="0" borderId="0" xfId="0" applyFont="1" applyBorder="1" applyAlignment="1">
      <alignment/>
    </xf>
    <xf numFmtId="170" fontId="21" fillId="0" borderId="0" xfId="0" applyFont="1" applyAlignment="1">
      <alignment/>
    </xf>
    <xf numFmtId="41" fontId="22" fillId="0" borderId="14" xfId="16" applyFont="1" applyBorder="1" applyAlignment="1">
      <alignment/>
    </xf>
    <xf numFmtId="41" fontId="22" fillId="0" borderId="0" xfId="16" applyFont="1" applyAlignment="1">
      <alignment/>
    </xf>
    <xf numFmtId="41" fontId="22" fillId="0" borderId="14" xfId="16" applyFont="1" applyFill="1" applyBorder="1" applyAlignment="1">
      <alignment/>
    </xf>
    <xf numFmtId="175" fontId="23" fillId="0" borderId="0" xfId="15" applyNumberFormat="1" applyFont="1" applyAlignment="1">
      <alignment/>
    </xf>
    <xf numFmtId="170" fontId="5" fillId="0" borderId="0" xfId="0" applyFont="1" applyFill="1" applyAlignment="1">
      <alignment/>
    </xf>
    <xf numFmtId="170" fontId="6" fillId="0" borderId="0" xfId="0" applyFont="1" applyFill="1" applyBorder="1" applyAlignment="1">
      <alignment horizontal="center"/>
    </xf>
    <xf numFmtId="170" fontId="6" fillId="0" borderId="0" xfId="0" applyFont="1" applyFill="1" applyBorder="1" applyAlignment="1">
      <alignment/>
    </xf>
    <xf numFmtId="170" fontId="14" fillId="0" borderId="0" xfId="0" applyFont="1" applyAlignment="1" quotePrefix="1">
      <alignment/>
    </xf>
    <xf numFmtId="175" fontId="14" fillId="0" borderId="0" xfId="15" applyNumberFormat="1" applyFont="1" applyAlignment="1">
      <alignment/>
    </xf>
    <xf numFmtId="175" fontId="22" fillId="0" borderId="0" xfId="15" applyNumberFormat="1" applyFont="1" applyAlignment="1">
      <alignment/>
    </xf>
    <xf numFmtId="41" fontId="24" fillId="0" borderId="0" xfId="16" applyFont="1" applyAlignment="1">
      <alignment/>
    </xf>
    <xf numFmtId="175" fontId="6" fillId="0" borderId="13" xfId="15" applyNumberFormat="1" applyFont="1" applyBorder="1" applyAlignment="1">
      <alignment/>
    </xf>
    <xf numFmtId="0" fontId="16" fillId="0" borderId="0" xfId="22">
      <alignment/>
      <protection/>
    </xf>
    <xf numFmtId="43" fontId="16" fillId="0" borderId="0" xfId="15" applyAlignment="1">
      <alignment/>
    </xf>
    <xf numFmtId="41" fontId="25" fillId="0" borderId="0" xfId="16" applyFont="1" applyBorder="1" applyAlignment="1">
      <alignment/>
    </xf>
    <xf numFmtId="0" fontId="16" fillId="0" borderId="0" xfId="21">
      <alignment/>
      <protection/>
    </xf>
    <xf numFmtId="0" fontId="16" fillId="0" borderId="0" xfId="21" applyBorder="1">
      <alignment/>
      <protection/>
    </xf>
    <xf numFmtId="41" fontId="26" fillId="0" borderId="0" xfId="16" applyFont="1" applyAlignment="1" quotePrefix="1">
      <alignment/>
    </xf>
    <xf numFmtId="41" fontId="26" fillId="0" borderId="0" xfId="16" applyFont="1" applyAlignment="1">
      <alignment/>
    </xf>
    <xf numFmtId="170" fontId="27" fillId="0" borderId="0" xfId="0" applyFont="1" applyAlignment="1">
      <alignment/>
    </xf>
    <xf numFmtId="175" fontId="16" fillId="0" borderId="6" xfId="15" applyNumberFormat="1" applyFont="1" applyBorder="1" applyAlignment="1">
      <alignment/>
    </xf>
    <xf numFmtId="14" fontId="14" fillId="0" borderId="0" xfId="15" applyNumberFormat="1" applyFont="1" applyAlignment="1" quotePrefix="1">
      <alignment horizontal="center"/>
    </xf>
    <xf numFmtId="14" fontId="6" fillId="0" borderId="0" xfId="15" applyNumberFormat="1" applyFont="1" applyAlignment="1">
      <alignment horizontal="center"/>
    </xf>
    <xf numFmtId="41" fontId="6" fillId="0" borderId="0" xfId="16" applyFont="1" applyAlignment="1" quotePrefix="1">
      <alignment/>
    </xf>
    <xf numFmtId="170" fontId="28" fillId="0" borderId="0" xfId="0" applyFont="1" applyAlignment="1">
      <alignment/>
    </xf>
    <xf numFmtId="170" fontId="29" fillId="0" borderId="0" xfId="0" applyFont="1" applyAlignment="1">
      <alignment/>
    </xf>
    <xf numFmtId="15" fontId="14" fillId="0" borderId="0" xfId="0" applyNumberFormat="1" applyFont="1" applyAlignment="1">
      <alignment horizontal="center"/>
    </xf>
    <xf numFmtId="175" fontId="30" fillId="0" borderId="0" xfId="15" applyNumberFormat="1" applyFont="1" applyAlignment="1">
      <alignment horizontal="center"/>
    </xf>
    <xf numFmtId="170" fontId="24" fillId="0" borderId="0" xfId="0" applyFont="1" applyAlignment="1">
      <alignment/>
    </xf>
    <xf numFmtId="170" fontId="6" fillId="2" borderId="7" xfId="0" applyFont="1" applyFill="1" applyBorder="1" applyAlignment="1">
      <alignment horizontal="center"/>
    </xf>
    <xf numFmtId="170" fontId="6" fillId="2" borderId="12" xfId="0" applyFont="1" applyFill="1" applyBorder="1" applyAlignment="1">
      <alignment horizontal="center"/>
    </xf>
    <xf numFmtId="170" fontId="6" fillId="2" borderId="15" xfId="0" applyFont="1" applyFill="1" applyBorder="1" applyAlignment="1">
      <alignment horizontal="center"/>
    </xf>
    <xf numFmtId="170" fontId="6" fillId="2" borderId="0" xfId="0" applyFont="1" applyFill="1" applyBorder="1" applyAlignment="1">
      <alignment horizontal="center"/>
    </xf>
    <xf numFmtId="170" fontId="6" fillId="2" borderId="9" xfId="0" applyFont="1" applyFill="1" applyBorder="1" applyAlignment="1">
      <alignment horizontal="center"/>
    </xf>
    <xf numFmtId="170" fontId="6" fillId="2" borderId="5" xfId="0" applyFont="1" applyFill="1" applyBorder="1" applyAlignment="1">
      <alignment horizontal="center"/>
    </xf>
    <xf numFmtId="170" fontId="6" fillId="2" borderId="16" xfId="0" applyFont="1" applyFill="1" applyBorder="1" applyAlignment="1">
      <alignment horizontal="center"/>
    </xf>
    <xf numFmtId="43" fontId="18" fillId="0" borderId="11" xfId="15" applyNumberFormat="1" applyFont="1" applyBorder="1" applyAlignment="1">
      <alignment horizontal="right"/>
    </xf>
    <xf numFmtId="43" fontId="0" fillId="0" borderId="0" xfId="0" applyNumberFormat="1" applyFont="1" applyAlignment="1">
      <alignment horizontal="right"/>
    </xf>
    <xf numFmtId="43" fontId="16" fillId="0" borderId="11" xfId="15" applyNumberFormat="1" applyFont="1" applyBorder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Statement-30-9-2003" xfId="21"/>
    <cellStyle name="Normal_Cash Flow Statement-30-9-2003-interi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ULA%20PERAK%20BERHAD\Gula%20Perak%20Berhad\Cash%20flow\Consol%20cash%20flow%20Indirect%20method%20_YE%2030.06.2004_Announc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as at 30 June 2004"/>
      <sheetName val="PL"/>
      <sheetName val="CF"/>
      <sheetName val="working "/>
    </sheetNames>
    <sheetDataSet>
      <sheetData sheetId="1">
        <row r="20">
          <cell r="G20">
            <v>-1640</v>
          </cell>
        </row>
        <row r="21">
          <cell r="G21">
            <v>-1610</v>
          </cell>
        </row>
        <row r="34">
          <cell r="G34">
            <v>325</v>
          </cell>
        </row>
        <row r="37">
          <cell r="G37">
            <v>0</v>
          </cell>
        </row>
        <row r="40">
          <cell r="G40">
            <v>29</v>
          </cell>
        </row>
        <row r="42">
          <cell r="G42">
            <v>0</v>
          </cell>
        </row>
        <row r="43">
          <cell r="G43">
            <v>0</v>
          </cell>
        </row>
      </sheetData>
      <sheetData sheetId="3">
        <row r="8">
          <cell r="G8">
            <v>-21</v>
          </cell>
        </row>
        <row r="13">
          <cell r="G13">
            <v>-144</v>
          </cell>
        </row>
        <row r="18">
          <cell r="G18">
            <v>-204</v>
          </cell>
        </row>
        <row r="23">
          <cell r="G23">
            <v>1825</v>
          </cell>
        </row>
        <row r="28">
          <cell r="G28">
            <v>2223</v>
          </cell>
        </row>
        <row r="33">
          <cell r="G33">
            <v>40</v>
          </cell>
        </row>
        <row r="38">
          <cell r="G38">
            <v>-1446</v>
          </cell>
        </row>
        <row r="45">
          <cell r="G45">
            <v>-765</v>
          </cell>
        </row>
        <row r="50">
          <cell r="G50">
            <v>0</v>
          </cell>
        </row>
        <row r="58">
          <cell r="G58">
            <v>69</v>
          </cell>
        </row>
        <row r="70">
          <cell r="G70">
            <v>-273</v>
          </cell>
        </row>
        <row r="75">
          <cell r="G75">
            <v>-340</v>
          </cell>
        </row>
        <row r="80">
          <cell r="G80">
            <v>0</v>
          </cell>
        </row>
        <row r="86">
          <cell r="G86">
            <v>0</v>
          </cell>
        </row>
        <row r="101">
          <cell r="G101">
            <v>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23">
      <selection activeCell="B33" sqref="B33:H33"/>
    </sheetView>
  </sheetViews>
  <sheetFormatPr defaultColWidth="8.88671875" defaultRowHeight="15.75"/>
  <cols>
    <col min="1" max="1" width="25.5546875" style="0" customWidth="1"/>
    <col min="2" max="2" width="7.4453125" style="0" customWidth="1"/>
    <col min="3" max="3" width="1.77734375" style="0" customWidth="1"/>
    <col min="4" max="4" width="7.4453125" style="0" customWidth="1"/>
    <col min="5" max="5" width="3.21484375" style="0" customWidth="1"/>
    <col min="6" max="6" width="7.4453125" style="0" customWidth="1"/>
    <col min="7" max="7" width="1.77734375" style="0" customWidth="1"/>
    <col min="8" max="8" width="7.4453125" style="0" customWidth="1"/>
  </cols>
  <sheetData>
    <row r="1" spans="1:2" ht="16.5">
      <c r="A1" s="81" t="s">
        <v>68</v>
      </c>
      <c r="B1" s="54"/>
    </row>
    <row r="2" spans="1:2" ht="27" customHeight="1">
      <c r="A2" s="58"/>
      <c r="B2" s="54"/>
    </row>
    <row r="3" spans="1:2" ht="18" customHeight="1">
      <c r="A3" s="106" t="s">
        <v>55</v>
      </c>
      <c r="B3" s="54"/>
    </row>
    <row r="4" spans="1:2" ht="16.5">
      <c r="A4" s="106" t="s">
        <v>143</v>
      </c>
      <c r="B4" s="55"/>
    </row>
    <row r="5" spans="1:2" ht="15.75">
      <c r="A5" s="48"/>
      <c r="B5" s="55"/>
    </row>
    <row r="6" s="61" customFormat="1" ht="16.5" customHeight="1">
      <c r="A6" s="56"/>
    </row>
    <row r="7" spans="2:8" s="61" customFormat="1" ht="12.75">
      <c r="B7" s="59" t="s">
        <v>24</v>
      </c>
      <c r="C7" s="62"/>
      <c r="D7" s="72" t="s">
        <v>146</v>
      </c>
      <c r="E7" s="62"/>
      <c r="F7" s="62" t="s">
        <v>60</v>
      </c>
      <c r="G7" s="62"/>
      <c r="H7" s="72" t="s">
        <v>146</v>
      </c>
    </row>
    <row r="8" spans="2:8" s="61" customFormat="1" ht="12.75">
      <c r="B8" s="59" t="s">
        <v>57</v>
      </c>
      <c r="C8" s="62"/>
      <c r="D8" s="72" t="s">
        <v>59</v>
      </c>
      <c r="E8" s="62"/>
      <c r="F8" s="62" t="s">
        <v>57</v>
      </c>
      <c r="G8" s="62"/>
      <c r="H8" s="72" t="s">
        <v>61</v>
      </c>
    </row>
    <row r="9" spans="2:8" s="61" customFormat="1" ht="12.75">
      <c r="B9" s="62" t="s">
        <v>62</v>
      </c>
      <c r="C9" s="62"/>
      <c r="D9" s="72" t="s">
        <v>58</v>
      </c>
      <c r="E9" s="62"/>
      <c r="F9" s="62" t="s">
        <v>62</v>
      </c>
      <c r="G9" s="62"/>
      <c r="H9" s="72" t="s">
        <v>58</v>
      </c>
    </row>
    <row r="10" spans="2:8" s="61" customFormat="1" ht="12.75">
      <c r="B10" s="103" t="s">
        <v>144</v>
      </c>
      <c r="C10" s="63"/>
      <c r="D10" s="103" t="s">
        <v>144</v>
      </c>
      <c r="E10" s="64"/>
      <c r="F10" s="64" t="s">
        <v>145</v>
      </c>
      <c r="G10" s="63"/>
      <c r="H10" s="64" t="s">
        <v>145</v>
      </c>
    </row>
    <row r="11" spans="2:8" s="61" customFormat="1" ht="12.75">
      <c r="B11" s="59" t="s">
        <v>1</v>
      </c>
      <c r="C11" s="56"/>
      <c r="D11" s="73" t="s">
        <v>1</v>
      </c>
      <c r="E11" s="56"/>
      <c r="F11" s="59" t="s">
        <v>1</v>
      </c>
      <c r="G11" s="56"/>
      <c r="H11" s="73" t="s">
        <v>1</v>
      </c>
    </row>
    <row r="12" spans="2:8" s="61" customFormat="1" ht="12.75">
      <c r="B12" s="60"/>
      <c r="D12" s="74"/>
      <c r="H12" s="74"/>
    </row>
    <row r="13" spans="1:8" ht="15.75">
      <c r="A13" s="56" t="s">
        <v>45</v>
      </c>
      <c r="B13" s="60">
        <f>D13-0</f>
        <v>7620</v>
      </c>
      <c r="C13" s="65"/>
      <c r="D13" s="75">
        <v>7620</v>
      </c>
      <c r="E13" s="65"/>
      <c r="F13" s="60">
        <f>H13-0</f>
        <v>6623</v>
      </c>
      <c r="G13" s="65"/>
      <c r="H13" s="75">
        <v>6623</v>
      </c>
    </row>
    <row r="14" spans="1:8" ht="15.75">
      <c r="A14" s="56" t="s">
        <v>86</v>
      </c>
      <c r="B14" s="66">
        <f>D14+0</f>
        <v>-3359</v>
      </c>
      <c r="C14" s="65"/>
      <c r="D14" s="76">
        <v>-3359</v>
      </c>
      <c r="E14" s="65"/>
      <c r="F14" s="66">
        <f>H14+0</f>
        <v>-2895</v>
      </c>
      <c r="G14" s="65"/>
      <c r="H14" s="76">
        <v>-2895</v>
      </c>
    </row>
    <row r="15" spans="1:8" ht="6.75" customHeight="1">
      <c r="A15" s="56"/>
      <c r="B15" s="68"/>
      <c r="C15" s="65"/>
      <c r="D15" s="78"/>
      <c r="E15" s="65"/>
      <c r="F15" s="68"/>
      <c r="G15" s="65"/>
      <c r="H15" s="78"/>
    </row>
    <row r="16" spans="1:8" ht="15.75">
      <c r="A16" s="56" t="s">
        <v>46</v>
      </c>
      <c r="B16" s="60">
        <f>SUM(B13:B14)</f>
        <v>4261</v>
      </c>
      <c r="C16" s="65"/>
      <c r="D16" s="75">
        <f>SUM(D13:D14)</f>
        <v>4261</v>
      </c>
      <c r="E16" s="65"/>
      <c r="F16" s="60">
        <f>SUM(F13:F14)</f>
        <v>3728</v>
      </c>
      <c r="G16" s="65"/>
      <c r="H16" s="75">
        <f>SUM(H13:H14)</f>
        <v>3728</v>
      </c>
    </row>
    <row r="17" spans="1:8" ht="8.25" customHeight="1">
      <c r="A17" s="56"/>
      <c r="B17" s="60"/>
      <c r="C17" s="65"/>
      <c r="D17" s="75"/>
      <c r="E17" s="65"/>
      <c r="F17" s="60"/>
      <c r="G17" s="65"/>
      <c r="H17" s="75"/>
    </row>
    <row r="18" spans="1:8" ht="15.75">
      <c r="A18" s="56" t="s">
        <v>47</v>
      </c>
      <c r="B18" s="60">
        <f>D18-0</f>
        <v>812</v>
      </c>
      <c r="C18" s="65"/>
      <c r="D18" s="75">
        <v>812</v>
      </c>
      <c r="E18" s="65"/>
      <c r="F18" s="60">
        <f>H18-0</f>
        <v>502</v>
      </c>
      <c r="G18" s="65"/>
      <c r="H18" s="75">
        <v>502</v>
      </c>
    </row>
    <row r="19" spans="1:8" ht="15.75">
      <c r="A19" s="56" t="s">
        <v>48</v>
      </c>
      <c r="B19" s="60">
        <f>D19+0</f>
        <v>-5043</v>
      </c>
      <c r="C19" s="65"/>
      <c r="D19" s="75">
        <f>-4377-666</f>
        <v>-5043</v>
      </c>
      <c r="E19" s="65"/>
      <c r="F19" s="60">
        <f>H19+0</f>
        <v>-3885</v>
      </c>
      <c r="G19" s="65"/>
      <c r="H19" s="75">
        <v>-3885</v>
      </c>
    </row>
    <row r="20" spans="1:8" ht="15.75">
      <c r="A20" s="56" t="s">
        <v>49</v>
      </c>
      <c r="B20" s="60"/>
      <c r="C20" s="60"/>
      <c r="D20" s="60"/>
      <c r="E20" s="60"/>
      <c r="F20" s="60"/>
      <c r="G20" s="60"/>
      <c r="H20" s="60"/>
    </row>
    <row r="21" spans="1:8" ht="15.75" hidden="1">
      <c r="A21" s="89" t="s">
        <v>103</v>
      </c>
      <c r="B21" s="68">
        <f>D21+0</f>
        <v>0</v>
      </c>
      <c r="C21" s="68"/>
      <c r="D21" s="68">
        <v>0</v>
      </c>
      <c r="E21" s="68"/>
      <c r="F21" s="68">
        <f>H21+0</f>
        <v>0</v>
      </c>
      <c r="G21" s="68"/>
      <c r="H21" s="68">
        <v>0</v>
      </c>
    </row>
    <row r="22" spans="1:8" ht="13.5" customHeight="1" hidden="1">
      <c r="A22" s="89" t="s">
        <v>85</v>
      </c>
      <c r="B22" s="60">
        <f>D22+0</f>
        <v>0</v>
      </c>
      <c r="C22" s="60"/>
      <c r="D22" s="60">
        <v>0</v>
      </c>
      <c r="E22" s="60"/>
      <c r="F22" s="60">
        <f>H22+0</f>
        <v>0</v>
      </c>
      <c r="G22" s="60"/>
      <c r="H22" s="60">
        <v>0</v>
      </c>
    </row>
    <row r="23" spans="1:8" ht="15.75" customHeight="1">
      <c r="A23" s="89" t="s">
        <v>82</v>
      </c>
      <c r="B23" s="66">
        <f>D23+0</f>
        <v>0</v>
      </c>
      <c r="C23" s="80"/>
      <c r="D23" s="76">
        <v>0</v>
      </c>
      <c r="E23" s="80"/>
      <c r="F23" s="66">
        <f>H23+0</f>
        <v>-54191</v>
      </c>
      <c r="G23" s="80"/>
      <c r="H23" s="76">
        <v>-54191</v>
      </c>
    </row>
    <row r="24" spans="1:8" ht="21.75" customHeight="1">
      <c r="A24" s="56" t="s">
        <v>50</v>
      </c>
      <c r="B24" s="60">
        <f>SUM(B16:B23)</f>
        <v>30</v>
      </c>
      <c r="C24" s="65"/>
      <c r="D24" s="75">
        <f>SUM(D16:D23)</f>
        <v>30</v>
      </c>
      <c r="E24" s="65"/>
      <c r="F24" s="60">
        <f>SUM(F16:F23)</f>
        <v>-53846</v>
      </c>
      <c r="G24" s="65"/>
      <c r="H24" s="75">
        <f>SUM(H16:H23)</f>
        <v>-53846</v>
      </c>
    </row>
    <row r="25" spans="1:8" ht="6.75" customHeight="1">
      <c r="A25" s="56"/>
      <c r="B25" s="60"/>
      <c r="C25" s="65"/>
      <c r="D25" s="75"/>
      <c r="E25" s="65"/>
      <c r="F25" s="60"/>
      <c r="G25" s="65"/>
      <c r="H25" s="75"/>
    </row>
    <row r="26" spans="1:8" ht="15.75">
      <c r="A26" s="56" t="s">
        <v>51</v>
      </c>
      <c r="B26" s="66">
        <f>D26+0</f>
        <v>-1640</v>
      </c>
      <c r="C26" s="65"/>
      <c r="D26" s="76">
        <v>-1640</v>
      </c>
      <c r="E26" s="65"/>
      <c r="F26" s="66">
        <f>H26+0</f>
        <v>-5003</v>
      </c>
      <c r="G26" s="65"/>
      <c r="H26" s="76">
        <v>-5003</v>
      </c>
    </row>
    <row r="27" spans="1:8" ht="21" customHeight="1">
      <c r="A27" s="56" t="s">
        <v>52</v>
      </c>
      <c r="B27" s="60">
        <f>SUM(B24:B26)</f>
        <v>-1610</v>
      </c>
      <c r="C27" s="65"/>
      <c r="D27" s="75">
        <f>SUM(D24:D26)</f>
        <v>-1610</v>
      </c>
      <c r="E27" s="65"/>
      <c r="F27" s="60">
        <f>SUM(F24:F26)</f>
        <v>-58849</v>
      </c>
      <c r="G27" s="65"/>
      <c r="H27" s="75">
        <f>SUM(H24:H26)</f>
        <v>-58849</v>
      </c>
    </row>
    <row r="28" spans="1:8" ht="18" customHeight="1">
      <c r="A28" s="56" t="s">
        <v>6</v>
      </c>
      <c r="B28" s="66">
        <f>D28+0</f>
        <v>-1</v>
      </c>
      <c r="C28" s="65"/>
      <c r="D28" s="76">
        <v>-1</v>
      </c>
      <c r="E28" s="65"/>
      <c r="F28" s="66">
        <f>H28-0</f>
        <v>0</v>
      </c>
      <c r="G28" s="65"/>
      <c r="H28" s="76">
        <v>0</v>
      </c>
    </row>
    <row r="29" spans="1:8" ht="20.25" customHeight="1">
      <c r="A29" s="56" t="s">
        <v>53</v>
      </c>
      <c r="B29" s="60">
        <f>SUM(B27:B28)</f>
        <v>-1611</v>
      </c>
      <c r="C29" s="65"/>
      <c r="D29" s="75">
        <f>SUM(D27:D28)</f>
        <v>-1611</v>
      </c>
      <c r="E29" s="65"/>
      <c r="F29" s="60">
        <f>SUM(F27:F28)</f>
        <v>-58849</v>
      </c>
      <c r="G29" s="65"/>
      <c r="H29" s="75">
        <f>SUM(H27:H28)</f>
        <v>-58849</v>
      </c>
    </row>
    <row r="30" spans="1:8" ht="18" customHeight="1">
      <c r="A30" s="56" t="s">
        <v>54</v>
      </c>
      <c r="B30" s="60">
        <v>0</v>
      </c>
      <c r="C30" s="65"/>
      <c r="D30" s="75">
        <v>0</v>
      </c>
      <c r="E30" s="65"/>
      <c r="F30" s="60">
        <v>0</v>
      </c>
      <c r="G30" s="65"/>
      <c r="H30" s="75">
        <v>0</v>
      </c>
    </row>
    <row r="31" spans="1:8" ht="24.75" customHeight="1" thickBot="1">
      <c r="A31" s="56" t="s">
        <v>63</v>
      </c>
      <c r="B31" s="67">
        <f>SUM(B29:B30)</f>
        <v>-1611</v>
      </c>
      <c r="C31" s="65"/>
      <c r="D31" s="77">
        <f>SUM(D29:D30)</f>
        <v>-1611</v>
      </c>
      <c r="E31" s="65"/>
      <c r="F31" s="67">
        <f>SUM(F29:F30)</f>
        <v>-58849</v>
      </c>
      <c r="G31" s="65"/>
      <c r="H31" s="77">
        <f>SUM(H29:H30)</f>
        <v>-58849</v>
      </c>
    </row>
    <row r="32" spans="1:8" ht="10.5" customHeight="1" thickTop="1">
      <c r="A32" s="56"/>
      <c r="B32" s="68"/>
      <c r="C32" s="65"/>
      <c r="D32" s="78"/>
      <c r="E32" s="65"/>
      <c r="F32" s="68"/>
      <c r="G32" s="65"/>
      <c r="H32" s="78"/>
    </row>
    <row r="33" spans="1:8" ht="27.75" customHeight="1" thickBot="1">
      <c r="A33" s="56" t="s">
        <v>65</v>
      </c>
      <c r="B33" s="118">
        <f>B31/257990*100</f>
        <v>-0.6244428078607698</v>
      </c>
      <c r="C33" s="119"/>
      <c r="D33" s="118">
        <f>D31/257990*100</f>
        <v>-0.6244428078607698</v>
      </c>
      <c r="E33" s="119"/>
      <c r="F33" s="120">
        <f>F31/255888*100</f>
        <v>-22.997952229100232</v>
      </c>
      <c r="G33" s="119"/>
      <c r="H33" s="118">
        <f>H31/255888*100</f>
        <v>-22.997952229100232</v>
      </c>
    </row>
    <row r="34" spans="1:8" ht="21.75" customHeight="1" thickBot="1">
      <c r="A34" s="56" t="s">
        <v>67</v>
      </c>
      <c r="B34" s="69" t="s">
        <v>64</v>
      </c>
      <c r="C34" s="70"/>
      <c r="D34" s="79" t="s">
        <v>64</v>
      </c>
      <c r="E34" s="70"/>
      <c r="F34" s="69" t="s">
        <v>64</v>
      </c>
      <c r="G34" s="70"/>
      <c r="H34" s="79" t="s">
        <v>64</v>
      </c>
    </row>
    <row r="35" spans="1:2" ht="29.25" customHeight="1">
      <c r="A35" s="56"/>
      <c r="B35" s="57"/>
    </row>
    <row r="36" spans="1:2" ht="15.75">
      <c r="A36" s="105" t="s">
        <v>56</v>
      </c>
      <c r="B36" s="54"/>
    </row>
    <row r="37" ht="15.75">
      <c r="A37" s="2" t="s">
        <v>147</v>
      </c>
    </row>
    <row r="40" spans="4:8" ht="15.75">
      <c r="D40" s="85"/>
      <c r="F40" s="85"/>
      <c r="H40" s="85"/>
    </row>
  </sheetData>
  <printOptions/>
  <pageMargins left="1.01" right="0.28" top="0.76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zoomScale="90" zoomScaleNormal="90" workbookViewId="0" topLeftCell="A1">
      <selection activeCell="C34" sqref="C34"/>
    </sheetView>
  </sheetViews>
  <sheetFormatPr defaultColWidth="8.88671875" defaultRowHeight="15.75"/>
  <cols>
    <col min="1" max="1" width="41.4453125" style="28" customWidth="1"/>
    <col min="2" max="2" width="1.77734375" style="28" hidden="1" customWidth="1"/>
    <col min="3" max="3" width="11.77734375" style="28" customWidth="1"/>
    <col min="4" max="4" width="5.3359375" style="28" customWidth="1"/>
    <col min="5" max="5" width="11.77734375" style="27" customWidth="1"/>
    <col min="6" max="6" width="2.3359375" style="27" customWidth="1"/>
    <col min="7" max="7" width="8.88671875" style="27" customWidth="1"/>
    <col min="8" max="8" width="9.4453125" style="27" bestFit="1" customWidth="1"/>
    <col min="9" max="16384" width="8.88671875" style="28" customWidth="1"/>
  </cols>
  <sheetData>
    <row r="1" spans="1:4" ht="18.75">
      <c r="A1" s="36"/>
      <c r="B1" s="12"/>
      <c r="C1" s="11"/>
      <c r="D1" s="11"/>
    </row>
    <row r="2" spans="1:4" ht="18.75">
      <c r="A2" s="39" t="s">
        <v>68</v>
      </c>
      <c r="B2" s="12"/>
      <c r="C2" s="11"/>
      <c r="D2" s="11"/>
    </row>
    <row r="3" spans="1:4" ht="15.75">
      <c r="A3" s="12"/>
      <c r="B3" s="12"/>
      <c r="C3" s="11"/>
      <c r="D3" s="11"/>
    </row>
    <row r="4" spans="1:4" ht="36" customHeight="1">
      <c r="A4" s="32" t="s">
        <v>142</v>
      </c>
      <c r="B4"/>
      <c r="C4" s="11"/>
      <c r="D4" s="11"/>
    </row>
    <row r="5" spans="1:5" ht="32.25" customHeight="1">
      <c r="A5" s="32"/>
      <c r="B5"/>
      <c r="C5" s="24" t="s">
        <v>26</v>
      </c>
      <c r="D5" s="38"/>
      <c r="E5" s="24" t="s">
        <v>66</v>
      </c>
    </row>
    <row r="6" spans="1:6" ht="16.5" customHeight="1">
      <c r="A6" s="13"/>
      <c r="B6" s="13"/>
      <c r="C6" s="3" t="s">
        <v>4</v>
      </c>
      <c r="D6" s="3"/>
      <c r="E6" s="16" t="s">
        <v>4</v>
      </c>
      <c r="F6" s="16"/>
    </row>
    <row r="7" spans="1:6" ht="19.5" customHeight="1">
      <c r="A7" s="4"/>
      <c r="B7" s="4"/>
      <c r="C7" s="25">
        <v>38168</v>
      </c>
      <c r="D7" s="14"/>
      <c r="E7" s="104">
        <v>38077</v>
      </c>
      <c r="F7" s="17"/>
    </row>
    <row r="8" spans="1:6" ht="22.5" customHeight="1">
      <c r="A8" s="5"/>
      <c r="B8" s="5"/>
      <c r="C8" s="34" t="s">
        <v>1</v>
      </c>
      <c r="D8" s="24"/>
      <c r="E8" s="33" t="s">
        <v>1</v>
      </c>
      <c r="F8" s="18"/>
    </row>
    <row r="9" spans="1:8" s="1" customFormat="1" ht="12" customHeight="1">
      <c r="A9" s="5"/>
      <c r="B9" s="5"/>
      <c r="C9" s="5"/>
      <c r="D9" s="5"/>
      <c r="E9" s="19"/>
      <c r="F9" s="19"/>
      <c r="G9" s="15"/>
      <c r="H9" s="23"/>
    </row>
    <row r="10" spans="1:8" s="1" customFormat="1" ht="16.5" customHeight="1">
      <c r="A10" s="2" t="s">
        <v>90</v>
      </c>
      <c r="B10" s="5"/>
      <c r="C10" s="5"/>
      <c r="D10" s="5"/>
      <c r="E10" s="19"/>
      <c r="F10" s="19"/>
      <c r="G10" s="15"/>
      <c r="H10" s="23"/>
    </row>
    <row r="11" spans="1:8" s="1" customFormat="1" ht="9.75" customHeight="1">
      <c r="A11" s="2"/>
      <c r="B11" s="5"/>
      <c r="C11" s="5"/>
      <c r="D11" s="5"/>
      <c r="E11" s="19"/>
      <c r="F11" s="19"/>
      <c r="G11" s="15"/>
      <c r="H11" s="23"/>
    </row>
    <row r="12" spans="1:8" s="1" customFormat="1" ht="16.5" customHeight="1">
      <c r="A12" s="29" t="s">
        <v>8</v>
      </c>
      <c r="B12" s="5"/>
      <c r="C12" s="19">
        <v>76925</v>
      </c>
      <c r="D12" s="5"/>
      <c r="E12" s="19">
        <v>76925</v>
      </c>
      <c r="F12" s="19"/>
      <c r="G12" s="15"/>
      <c r="H12" s="23"/>
    </row>
    <row r="13" spans="1:8" s="1" customFormat="1" ht="16.5" customHeight="1">
      <c r="A13" s="29" t="s">
        <v>9</v>
      </c>
      <c r="B13" s="5"/>
      <c r="C13" s="19">
        <f>696640+24454</f>
        <v>721094</v>
      </c>
      <c r="D13" s="5"/>
      <c r="E13" s="19">
        <f>23633+697021</f>
        <v>720654</v>
      </c>
      <c r="F13" s="19"/>
      <c r="G13" s="15"/>
      <c r="H13" s="23"/>
    </row>
    <row r="14" spans="1:8" s="1" customFormat="1" ht="16.5" customHeight="1" hidden="1">
      <c r="A14" s="29" t="s">
        <v>10</v>
      </c>
      <c r="B14" s="5"/>
      <c r="C14" s="19"/>
      <c r="D14" s="5"/>
      <c r="E14" s="19"/>
      <c r="F14" s="19"/>
      <c r="G14" s="15"/>
      <c r="H14" s="23"/>
    </row>
    <row r="15" spans="1:8" s="1" customFormat="1" ht="16.5" customHeight="1" hidden="1">
      <c r="A15" s="29" t="s">
        <v>11</v>
      </c>
      <c r="B15" s="5"/>
      <c r="C15" s="19">
        <v>0</v>
      </c>
      <c r="D15" s="5"/>
      <c r="E15" s="19">
        <v>0</v>
      </c>
      <c r="F15" s="19"/>
      <c r="G15" s="15"/>
      <c r="H15" s="23"/>
    </row>
    <row r="16" spans="1:8" s="1" customFormat="1" ht="16.5" customHeight="1" hidden="1">
      <c r="A16" s="29" t="s">
        <v>12</v>
      </c>
      <c r="B16" s="5"/>
      <c r="C16" s="20">
        <v>0</v>
      </c>
      <c r="D16" s="9"/>
      <c r="E16" s="20">
        <v>0</v>
      </c>
      <c r="F16" s="19"/>
      <c r="G16" s="15"/>
      <c r="H16" s="23"/>
    </row>
    <row r="17" spans="1:8" s="1" customFormat="1" ht="6.75" customHeight="1">
      <c r="A17" s="29"/>
      <c r="B17" s="5"/>
      <c r="C17" s="30"/>
      <c r="D17" s="5"/>
      <c r="E17" s="30"/>
      <c r="F17" s="19"/>
      <c r="G17" s="15"/>
      <c r="H17" s="23"/>
    </row>
    <row r="18" spans="2:8" s="1" customFormat="1" ht="16.5" customHeight="1">
      <c r="B18" s="5"/>
      <c r="C18" s="19">
        <f>SUM(C12:C16)</f>
        <v>798019</v>
      </c>
      <c r="D18" s="5"/>
      <c r="E18" s="19">
        <f>SUM(E12:E16)</f>
        <v>797579</v>
      </c>
      <c r="F18" s="19"/>
      <c r="G18" s="15"/>
      <c r="H18" s="23"/>
    </row>
    <row r="19" spans="6:8" s="1" customFormat="1" ht="13.5" customHeight="1">
      <c r="F19" s="15"/>
      <c r="G19" s="15"/>
      <c r="H19" s="15"/>
    </row>
    <row r="20" spans="1:8" s="1" customFormat="1" ht="15.75">
      <c r="A20" s="2" t="s">
        <v>91</v>
      </c>
      <c r="B20" s="5"/>
      <c r="C20" s="5"/>
      <c r="D20" s="5"/>
      <c r="E20" s="5"/>
      <c r="F20" s="19"/>
      <c r="G20" s="15"/>
      <c r="H20" s="15"/>
    </row>
    <row r="21" spans="1:8" s="1" customFormat="1" ht="9.75" customHeight="1">
      <c r="A21" s="2"/>
      <c r="B21" s="5"/>
      <c r="C21" s="5"/>
      <c r="D21" s="5"/>
      <c r="E21" s="5"/>
      <c r="F21" s="19"/>
      <c r="G21" s="15"/>
      <c r="H21" s="15"/>
    </row>
    <row r="22" spans="1:8" s="1" customFormat="1" ht="15.75" customHeight="1">
      <c r="A22" s="5" t="s">
        <v>23</v>
      </c>
      <c r="B22" s="5"/>
      <c r="C22" s="6">
        <v>53239</v>
      </c>
      <c r="D22" s="5"/>
      <c r="E22" s="6">
        <v>53218</v>
      </c>
      <c r="F22" s="20"/>
      <c r="G22" s="15"/>
      <c r="H22" s="15"/>
    </row>
    <row r="23" spans="1:8" s="1" customFormat="1" ht="15.75">
      <c r="A23" s="5" t="s">
        <v>5</v>
      </c>
      <c r="B23" s="5"/>
      <c r="C23" s="7">
        <f>732+15794</f>
        <v>16526</v>
      </c>
      <c r="D23" s="5"/>
      <c r="E23" s="7">
        <f>588+15794</f>
        <v>16382</v>
      </c>
      <c r="F23" s="20"/>
      <c r="G23" s="15"/>
      <c r="H23" s="15"/>
    </row>
    <row r="24" spans="1:8" s="1" customFormat="1" ht="15.75">
      <c r="A24" s="5" t="s">
        <v>13</v>
      </c>
      <c r="B24" s="5"/>
      <c r="C24" s="7">
        <v>12526</v>
      </c>
      <c r="D24" s="5"/>
      <c r="E24" s="7">
        <v>12322</v>
      </c>
      <c r="F24" s="20"/>
      <c r="G24" s="15"/>
      <c r="H24" s="15"/>
    </row>
    <row r="25" spans="1:8" s="1" customFormat="1" ht="15.75">
      <c r="A25" s="5" t="s">
        <v>14</v>
      </c>
      <c r="B25" s="5"/>
      <c r="C25" s="22">
        <v>10268</v>
      </c>
      <c r="D25" s="5"/>
      <c r="E25" s="22">
        <v>12093</v>
      </c>
      <c r="F25" s="20"/>
      <c r="G25" s="15"/>
      <c r="H25" s="15"/>
    </row>
    <row r="26" spans="1:8" s="1" customFormat="1" ht="15.75">
      <c r="A26" s="5" t="s">
        <v>75</v>
      </c>
      <c r="B26" s="5"/>
      <c r="C26" s="7">
        <v>4436</v>
      </c>
      <c r="D26" s="5"/>
      <c r="E26" s="7">
        <v>5557</v>
      </c>
      <c r="F26" s="20"/>
      <c r="G26" s="15"/>
      <c r="H26" s="15"/>
    </row>
    <row r="27" spans="1:8" s="1" customFormat="1" ht="15.75">
      <c r="A27" s="5" t="s">
        <v>15</v>
      </c>
      <c r="B27" s="5"/>
      <c r="C27" s="8">
        <v>1440</v>
      </c>
      <c r="D27" s="5"/>
      <c r="E27" s="8">
        <v>714</v>
      </c>
      <c r="F27" s="20"/>
      <c r="G27" s="15"/>
      <c r="H27" s="15"/>
    </row>
    <row r="28" spans="1:8" s="1" customFormat="1" ht="17.25" customHeight="1">
      <c r="A28" s="5"/>
      <c r="B28" s="5"/>
      <c r="C28" s="8">
        <f>SUM(C22:C27)</f>
        <v>98435</v>
      </c>
      <c r="D28" s="5"/>
      <c r="E28" s="8">
        <f>SUM(E22:E27)</f>
        <v>100286</v>
      </c>
      <c r="F28" s="20"/>
      <c r="G28" s="15"/>
      <c r="H28" s="15"/>
    </row>
    <row r="29" spans="1:8" s="1" customFormat="1" ht="9.75" customHeight="1">
      <c r="A29" s="5"/>
      <c r="B29" s="5"/>
      <c r="C29" s="7" t="s">
        <v>0</v>
      </c>
      <c r="D29" s="9"/>
      <c r="E29" s="7" t="s">
        <v>0</v>
      </c>
      <c r="F29" s="20"/>
      <c r="G29" s="15"/>
      <c r="H29" s="15"/>
    </row>
    <row r="30" spans="1:8" s="1" customFormat="1" ht="15.75">
      <c r="A30" s="2" t="s">
        <v>92</v>
      </c>
      <c r="B30" s="5"/>
      <c r="C30" s="7"/>
      <c r="D30" s="5"/>
      <c r="E30" s="7"/>
      <c r="F30" s="20"/>
      <c r="G30" s="15"/>
      <c r="H30" s="15"/>
    </row>
    <row r="31" spans="1:8" s="1" customFormat="1" ht="10.5" customHeight="1">
      <c r="A31" s="2"/>
      <c r="B31" s="5"/>
      <c r="C31" s="7"/>
      <c r="D31" s="5"/>
      <c r="E31" s="7"/>
      <c r="F31" s="20"/>
      <c r="G31" s="15"/>
      <c r="H31" s="15"/>
    </row>
    <row r="32" spans="1:8" s="1" customFormat="1" ht="15.75" customHeight="1">
      <c r="A32" s="5" t="s">
        <v>16</v>
      </c>
      <c r="B32" s="5"/>
      <c r="C32" s="7">
        <v>6509</v>
      </c>
      <c r="D32" s="5"/>
      <c r="E32" s="7">
        <v>4286</v>
      </c>
      <c r="F32" s="20"/>
      <c r="G32" s="15"/>
      <c r="H32" s="15"/>
    </row>
    <row r="33" spans="1:8" s="1" customFormat="1" ht="15.75" customHeight="1">
      <c r="A33" s="5" t="s">
        <v>19</v>
      </c>
      <c r="B33" s="5"/>
      <c r="C33" s="7">
        <v>1756</v>
      </c>
      <c r="D33" s="5"/>
      <c r="E33" s="7">
        <v>1716</v>
      </c>
      <c r="F33" s="20"/>
      <c r="G33" s="15"/>
      <c r="H33" s="15"/>
    </row>
    <row r="34" spans="1:8" s="1" customFormat="1" ht="15.75" customHeight="1">
      <c r="A34" s="5" t="s">
        <v>17</v>
      </c>
      <c r="B34" s="5"/>
      <c r="C34" s="7">
        <f>21422+383</f>
        <v>21805</v>
      </c>
      <c r="D34" s="5"/>
      <c r="E34" s="7">
        <v>23251</v>
      </c>
      <c r="F34" s="20"/>
      <c r="G34" s="15"/>
      <c r="H34" s="15"/>
    </row>
    <row r="35" spans="1:8" s="1" customFormat="1" ht="15.75" customHeight="1" hidden="1">
      <c r="A35" s="5" t="s">
        <v>25</v>
      </c>
      <c r="B35" s="5"/>
      <c r="C35" s="7">
        <v>0</v>
      </c>
      <c r="D35" s="5"/>
      <c r="E35" s="7">
        <v>0</v>
      </c>
      <c r="F35" s="20"/>
      <c r="G35" s="15"/>
      <c r="H35" s="15"/>
    </row>
    <row r="36" spans="1:8" s="1" customFormat="1" ht="15.75" customHeight="1">
      <c r="A36" s="5" t="s">
        <v>18</v>
      </c>
      <c r="B36" s="5"/>
      <c r="C36" s="7">
        <v>5970</v>
      </c>
      <c r="D36" s="5"/>
      <c r="E36" s="7">
        <v>3399</v>
      </c>
      <c r="F36" s="20"/>
      <c r="G36" s="15"/>
      <c r="H36" s="15"/>
    </row>
    <row r="37" spans="1:8" s="1" customFormat="1" ht="15.75">
      <c r="A37" s="5" t="s">
        <v>76</v>
      </c>
      <c r="B37" s="5"/>
      <c r="C37" s="7">
        <f>24175+1199</f>
        <v>25374</v>
      </c>
      <c r="D37" s="5"/>
      <c r="E37" s="7">
        <f>24485+1193</f>
        <v>25678</v>
      </c>
      <c r="F37" s="20"/>
      <c r="G37" s="15"/>
      <c r="H37" s="15"/>
    </row>
    <row r="38" spans="1:8" s="1" customFormat="1" ht="15.75">
      <c r="A38" s="5" t="s">
        <v>6</v>
      </c>
      <c r="B38" s="5"/>
      <c r="C38" s="8">
        <v>627</v>
      </c>
      <c r="D38" s="5"/>
      <c r="E38" s="8">
        <v>627</v>
      </c>
      <c r="F38" s="20"/>
      <c r="G38" s="15"/>
      <c r="H38" s="15"/>
    </row>
    <row r="39" spans="1:8" s="1" customFormat="1" ht="20.25" customHeight="1">
      <c r="A39" s="5"/>
      <c r="B39" s="5"/>
      <c r="C39" s="10">
        <f>SUM(C32:C38)</f>
        <v>62041</v>
      </c>
      <c r="D39" s="5"/>
      <c r="E39" s="10">
        <f>SUM(E32:E38)</f>
        <v>58957</v>
      </c>
      <c r="F39" s="20"/>
      <c r="G39" s="15"/>
      <c r="H39" s="15"/>
    </row>
    <row r="40" spans="1:8" s="1" customFormat="1" ht="13.5" customHeight="1">
      <c r="A40" s="5"/>
      <c r="B40" s="5"/>
      <c r="C40" s="5"/>
      <c r="D40" s="5"/>
      <c r="E40" s="5"/>
      <c r="F40" s="19"/>
      <c r="G40" s="15"/>
      <c r="H40" s="15"/>
    </row>
    <row r="41" spans="1:8" s="1" customFormat="1" ht="15.75">
      <c r="A41" s="2" t="s">
        <v>141</v>
      </c>
      <c r="B41" s="5"/>
      <c r="C41" s="5">
        <f>C28-C39</f>
        <v>36394</v>
      </c>
      <c r="D41" s="5"/>
      <c r="E41" s="5">
        <f>E28-E39</f>
        <v>41329</v>
      </c>
      <c r="F41" s="19"/>
      <c r="G41" s="15"/>
      <c r="H41" s="15"/>
    </row>
    <row r="42" spans="1:8" s="1" customFormat="1" ht="15.75">
      <c r="A42" s="2"/>
      <c r="B42" s="5"/>
      <c r="C42" s="5"/>
      <c r="D42" s="5"/>
      <c r="E42" s="5"/>
      <c r="F42" s="19"/>
      <c r="G42" s="15"/>
      <c r="H42" s="15"/>
    </row>
    <row r="43" spans="1:8" s="1" customFormat="1" ht="15.75">
      <c r="A43" s="2" t="s">
        <v>93</v>
      </c>
      <c r="B43" s="5"/>
      <c r="C43" s="5"/>
      <c r="D43" s="5"/>
      <c r="E43" s="5"/>
      <c r="F43" s="19"/>
      <c r="G43" s="15"/>
      <c r="H43" s="15"/>
    </row>
    <row r="44" spans="1:8" s="1" customFormat="1" ht="6.75" customHeight="1">
      <c r="A44" s="2"/>
      <c r="B44" s="5"/>
      <c r="C44" s="5"/>
      <c r="D44" s="5"/>
      <c r="E44" s="5"/>
      <c r="F44" s="19"/>
      <c r="G44" s="15"/>
      <c r="H44" s="15"/>
    </row>
    <row r="45" spans="1:8" s="1" customFormat="1" ht="17.25" customHeight="1">
      <c r="A45" s="5" t="s">
        <v>2</v>
      </c>
      <c r="B45" s="5"/>
      <c r="C45" s="9">
        <v>1878</v>
      </c>
      <c r="D45" s="5"/>
      <c r="E45" s="9">
        <v>4789</v>
      </c>
      <c r="F45" s="19"/>
      <c r="G45" s="15"/>
      <c r="H45" s="15"/>
    </row>
    <row r="46" spans="1:8" s="1" customFormat="1" ht="15.75">
      <c r="A46" s="5" t="s">
        <v>77</v>
      </c>
      <c r="B46" s="5"/>
      <c r="C46" s="9">
        <v>9985</v>
      </c>
      <c r="D46" s="5"/>
      <c r="E46" s="9">
        <v>10027</v>
      </c>
      <c r="F46" s="19"/>
      <c r="G46" s="15"/>
      <c r="H46" s="15"/>
    </row>
    <row r="47" spans="1:8" s="1" customFormat="1" ht="15.75">
      <c r="A47" s="5" t="s">
        <v>20</v>
      </c>
      <c r="B47" s="5"/>
      <c r="C47" s="9">
        <v>90124</v>
      </c>
      <c r="D47" s="5"/>
      <c r="E47" s="9">
        <v>90124</v>
      </c>
      <c r="F47" s="19"/>
      <c r="G47" s="15"/>
      <c r="H47" s="15"/>
    </row>
    <row r="48" spans="1:8" s="1" customFormat="1" ht="15.75">
      <c r="A48" s="5" t="s">
        <v>81</v>
      </c>
      <c r="B48" s="5"/>
      <c r="C48" s="96">
        <f>288821-C59</f>
        <v>230926</v>
      </c>
      <c r="D48" s="5"/>
      <c r="E48" s="9">
        <f>288821-E59</f>
        <v>230926</v>
      </c>
      <c r="F48" s="19"/>
      <c r="G48" s="15"/>
      <c r="H48" s="15"/>
    </row>
    <row r="49" spans="1:8" s="1" customFormat="1" ht="15.75">
      <c r="A49" s="5" t="s">
        <v>3</v>
      </c>
      <c r="B49" s="5"/>
      <c r="C49" s="9">
        <v>5098</v>
      </c>
      <c r="D49" s="5"/>
      <c r="E49" s="9">
        <v>5098</v>
      </c>
      <c r="F49" s="19"/>
      <c r="G49" s="15"/>
      <c r="H49" s="15"/>
    </row>
    <row r="50" spans="1:8" s="1" customFormat="1" ht="19.5" customHeight="1">
      <c r="A50" s="2"/>
      <c r="B50" s="5"/>
      <c r="C50" s="31">
        <f>SUM(C45:C49)</f>
        <v>338011</v>
      </c>
      <c r="D50" s="5"/>
      <c r="E50" s="31">
        <f>SUM(E45:E49)</f>
        <v>340964</v>
      </c>
      <c r="F50" s="19"/>
      <c r="G50" s="15"/>
      <c r="H50" s="15"/>
    </row>
    <row r="51" spans="1:8" s="1" customFormat="1" ht="21.75" customHeight="1" thickBot="1">
      <c r="A51" s="2"/>
      <c r="B51" s="5"/>
      <c r="C51" s="82">
        <f>C18+C41-C50</f>
        <v>496402</v>
      </c>
      <c r="D51" s="83"/>
      <c r="E51" s="82">
        <f>E18+E41-E50</f>
        <v>497944</v>
      </c>
      <c r="F51" s="19"/>
      <c r="G51" s="15"/>
      <c r="H51" s="15"/>
    </row>
    <row r="52" spans="1:8" s="1" customFormat="1" ht="11.25" customHeight="1">
      <c r="A52" s="2"/>
      <c r="B52" s="5"/>
      <c r="C52" s="5"/>
      <c r="D52" s="5"/>
      <c r="E52" s="5"/>
      <c r="F52" s="19"/>
      <c r="G52" s="15"/>
      <c r="H52" s="15"/>
    </row>
    <row r="53" spans="1:8" s="1" customFormat="1" ht="15.75">
      <c r="A53" s="2" t="s">
        <v>94</v>
      </c>
      <c r="B53" s="5"/>
      <c r="C53" s="5"/>
      <c r="D53" s="5"/>
      <c r="E53" s="5"/>
      <c r="F53" s="19"/>
      <c r="G53" s="15"/>
      <c r="H53" s="15"/>
    </row>
    <row r="54" spans="1:8" s="1" customFormat="1" ht="6" customHeight="1">
      <c r="A54" s="2"/>
      <c r="B54" s="5"/>
      <c r="C54" s="5"/>
      <c r="D54" s="5"/>
      <c r="E54" s="5"/>
      <c r="F54" s="19"/>
      <c r="G54" s="15"/>
      <c r="H54" s="15"/>
    </row>
    <row r="55" spans="1:8" s="1" customFormat="1" ht="15.75">
      <c r="A55" s="5" t="s">
        <v>95</v>
      </c>
      <c r="B55" s="5"/>
      <c r="C55" s="9">
        <v>257990</v>
      </c>
      <c r="D55" s="5"/>
      <c r="E55" s="9">
        <v>257630</v>
      </c>
      <c r="F55" s="20"/>
      <c r="G55" s="15"/>
      <c r="H55" s="15"/>
    </row>
    <row r="56" spans="1:8" s="1" customFormat="1" ht="15.75">
      <c r="A56" s="5" t="s">
        <v>21</v>
      </c>
      <c r="B56" s="5"/>
      <c r="C56" s="9">
        <v>206364</v>
      </c>
      <c r="D56" s="5"/>
      <c r="E56" s="9">
        <v>206294</v>
      </c>
      <c r="F56" s="20"/>
      <c r="G56" s="15"/>
      <c r="H56" s="15"/>
    </row>
    <row r="57" spans="1:8" s="1" customFormat="1" ht="15.75">
      <c r="A57" s="5" t="s">
        <v>79</v>
      </c>
      <c r="B57" s="5"/>
      <c r="C57" s="9">
        <v>3039</v>
      </c>
      <c r="D57" s="5"/>
      <c r="E57" s="9">
        <v>3039</v>
      </c>
      <c r="F57" s="20"/>
      <c r="G57" s="15"/>
      <c r="H57" s="15"/>
    </row>
    <row r="58" spans="1:8" s="1" customFormat="1" ht="15.75">
      <c r="A58" s="5" t="s">
        <v>80</v>
      </c>
      <c r="B58" s="5"/>
      <c r="C58" s="9">
        <v>189990</v>
      </c>
      <c r="D58" s="5"/>
      <c r="E58" s="9">
        <v>190351</v>
      </c>
      <c r="F58" s="20"/>
      <c r="G58" s="15"/>
      <c r="H58" s="15"/>
    </row>
    <row r="59" spans="1:8" s="1" customFormat="1" ht="15.75">
      <c r="A59" s="5" t="s">
        <v>96</v>
      </c>
      <c r="B59" s="5"/>
      <c r="C59" s="96">
        <v>57895</v>
      </c>
      <c r="D59" s="5"/>
      <c r="E59" s="9">
        <v>57895</v>
      </c>
      <c r="F59" s="20"/>
      <c r="G59" s="15"/>
      <c r="H59" s="15"/>
    </row>
    <row r="60" spans="1:8" s="1" customFormat="1" ht="15.75">
      <c r="A60" s="5" t="s">
        <v>22</v>
      </c>
      <c r="B60" s="5"/>
      <c r="C60" s="9">
        <f>29708-175</f>
        <v>29533</v>
      </c>
      <c r="D60" s="9"/>
      <c r="E60" s="9">
        <f>29708-175</f>
        <v>29533</v>
      </c>
      <c r="F60" s="20"/>
      <c r="G60" s="15"/>
      <c r="H60" s="15"/>
    </row>
    <row r="61" spans="1:8" s="1" customFormat="1" ht="15.75">
      <c r="A61" s="5" t="s">
        <v>78</v>
      </c>
      <c r="B61" s="5"/>
      <c r="C61" s="9">
        <v>-248409</v>
      </c>
      <c r="D61" s="5"/>
      <c r="E61" s="9">
        <v>-246798</v>
      </c>
      <c r="F61" s="20"/>
      <c r="G61" s="15"/>
      <c r="H61" s="15"/>
    </row>
    <row r="62" spans="1:8" s="1" customFormat="1" ht="20.25" customHeight="1" thickBot="1">
      <c r="A62" s="2"/>
      <c r="B62" s="5"/>
      <c r="C62" s="84">
        <f>SUM(C55:C61)</f>
        <v>496402</v>
      </c>
      <c r="D62" s="83"/>
      <c r="E62" s="84">
        <f>SUM(E55:E61)</f>
        <v>497944</v>
      </c>
      <c r="F62" s="19"/>
      <c r="G62" s="15"/>
      <c r="H62" s="15"/>
    </row>
    <row r="63" spans="1:8" s="1" customFormat="1" ht="15.75">
      <c r="A63" s="5"/>
      <c r="B63" s="5"/>
      <c r="C63" s="19"/>
      <c r="D63" s="5"/>
      <c r="E63" s="19"/>
      <c r="F63" s="19"/>
      <c r="G63" s="15"/>
      <c r="H63" s="15"/>
    </row>
    <row r="64" spans="1:8" s="1" customFormat="1" ht="30.75" customHeight="1">
      <c r="A64" s="5" t="s">
        <v>7</v>
      </c>
      <c r="B64" s="5"/>
      <c r="C64" s="26">
        <f>C62/C55</f>
        <v>1.9241133377262685</v>
      </c>
      <c r="D64" s="5"/>
      <c r="E64" s="26">
        <f>E62/E55</f>
        <v>1.9327873306680123</v>
      </c>
      <c r="F64" s="19"/>
      <c r="G64" s="15"/>
      <c r="H64" s="15"/>
    </row>
    <row r="65" spans="1:8" s="1" customFormat="1" ht="30.75" customHeight="1">
      <c r="A65" s="5"/>
      <c r="B65" s="5"/>
      <c r="C65" s="19"/>
      <c r="D65" s="5"/>
      <c r="E65" s="19"/>
      <c r="F65" s="19"/>
      <c r="G65" s="15"/>
      <c r="H65" s="15"/>
    </row>
    <row r="66" spans="1:8" s="1" customFormat="1" ht="18.75">
      <c r="A66" s="37" t="s">
        <v>149</v>
      </c>
      <c r="B66" s="5"/>
      <c r="C66" s="19"/>
      <c r="D66" s="5"/>
      <c r="E66" s="19"/>
      <c r="F66" s="19"/>
      <c r="G66" s="15"/>
      <c r="H66" s="15"/>
    </row>
    <row r="67" spans="1:8" s="1" customFormat="1" ht="15" customHeight="1">
      <c r="A67" s="36" t="s">
        <v>148</v>
      </c>
      <c r="B67" s="5"/>
      <c r="C67" s="19"/>
      <c r="D67" s="5"/>
      <c r="E67" s="19"/>
      <c r="F67" s="19"/>
      <c r="G67" s="15"/>
      <c r="H67" s="15"/>
    </row>
    <row r="68" spans="1:6" ht="15.75">
      <c r="A68" s="5"/>
      <c r="B68" s="5"/>
      <c r="F68" s="21"/>
    </row>
    <row r="69" ht="15.75">
      <c r="C69" s="27"/>
    </row>
    <row r="70" ht="15.75">
      <c r="E70" s="28"/>
    </row>
    <row r="72" spans="3:5" ht="15.75">
      <c r="C72" s="21">
        <f>C51-C62</f>
        <v>0</v>
      </c>
      <c r="E72" s="21">
        <f>E51-E62</f>
        <v>0</v>
      </c>
    </row>
  </sheetData>
  <printOptions/>
  <pageMargins left="1.16" right="0.59" top="0.41" bottom="0.37" header="0.47" footer="0.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75" zoomScaleNormal="75" workbookViewId="0" topLeftCell="A1">
      <pane ySplit="14" topLeftCell="BM15" activePane="bottomLeft" state="frozen"/>
      <selection pane="topLeft" activeCell="A1" sqref="A1"/>
      <selection pane="bottomLeft" activeCell="A39" sqref="A39"/>
    </sheetView>
  </sheetViews>
  <sheetFormatPr defaultColWidth="8.88671875" defaultRowHeight="15.75"/>
  <cols>
    <col min="1" max="1" width="22.99609375" style="35" customWidth="1"/>
    <col min="2" max="2" width="7.99609375" style="35" bestFit="1" customWidth="1"/>
    <col min="3" max="3" width="8.99609375" style="35" customWidth="1"/>
    <col min="4" max="4" width="8.10546875" style="35" bestFit="1" customWidth="1"/>
    <col min="5" max="5" width="11.3359375" style="35" customWidth="1"/>
    <col min="6" max="6" width="9.5546875" style="35" customWidth="1"/>
    <col min="7" max="7" width="7.88671875" style="35" customWidth="1"/>
    <col min="8" max="9" width="11.21484375" style="35" customWidth="1"/>
    <col min="10" max="10" width="10.3359375" style="35" customWidth="1"/>
    <col min="11" max="12" width="8.88671875" style="35" customWidth="1"/>
    <col min="13" max="13" width="9.3359375" style="35" bestFit="1" customWidth="1"/>
    <col min="14" max="16384" width="8.88671875" style="35" customWidth="1"/>
  </cols>
  <sheetData>
    <row r="1" ht="20.25">
      <c r="A1" s="101" t="s">
        <v>68</v>
      </c>
    </row>
    <row r="2" ht="37.5" customHeight="1">
      <c r="A2" s="12"/>
    </row>
    <row r="3" ht="22.5">
      <c r="A3" s="107" t="s">
        <v>27</v>
      </c>
    </row>
    <row r="4" ht="22.5">
      <c r="A4" s="107" t="s">
        <v>150</v>
      </c>
    </row>
    <row r="5" ht="45.75" customHeight="1"/>
    <row r="6" spans="2:11" ht="15.75">
      <c r="B6" s="111" t="s">
        <v>28</v>
      </c>
      <c r="C6" s="112"/>
      <c r="D6" s="42"/>
      <c r="E6" s="51"/>
      <c r="F6" s="51"/>
      <c r="G6" s="51"/>
      <c r="H6" s="51"/>
      <c r="I6" s="43"/>
      <c r="J6" s="88"/>
      <c r="K6" s="88"/>
    </row>
    <row r="7" spans="2:11" ht="15.75">
      <c r="B7" s="113" t="s">
        <v>29</v>
      </c>
      <c r="C7" s="114"/>
      <c r="D7" s="113" t="s">
        <v>98</v>
      </c>
      <c r="E7" s="114"/>
      <c r="F7" s="114"/>
      <c r="G7" s="114"/>
      <c r="H7" s="114"/>
      <c r="I7" s="117"/>
      <c r="J7" s="88"/>
      <c r="K7" s="88"/>
    </row>
    <row r="8" spans="2:11" ht="15.75">
      <c r="B8" s="115" t="s">
        <v>30</v>
      </c>
      <c r="C8" s="116"/>
      <c r="D8" s="44"/>
      <c r="E8" s="52"/>
      <c r="F8" s="52"/>
      <c r="G8" s="52"/>
      <c r="H8" s="52"/>
      <c r="I8" s="45"/>
      <c r="J8" s="88"/>
      <c r="K8" s="88"/>
    </row>
    <row r="9" spans="2:11" s="86" customFormat="1" ht="19.5" customHeight="1">
      <c r="B9" s="87"/>
      <c r="C9" s="87"/>
      <c r="D9" s="88"/>
      <c r="E9" s="88"/>
      <c r="F9" s="88"/>
      <c r="G9" s="88"/>
      <c r="H9" s="87" t="s">
        <v>71</v>
      </c>
      <c r="I9" s="87" t="s">
        <v>99</v>
      </c>
      <c r="J9" s="88"/>
      <c r="K9" s="88"/>
    </row>
    <row r="10" spans="2:11" s="86" customFormat="1" ht="12.75" customHeight="1">
      <c r="B10" s="87"/>
      <c r="C10" s="87"/>
      <c r="D10" s="88"/>
      <c r="E10" s="88"/>
      <c r="F10" s="88"/>
      <c r="G10" s="88"/>
      <c r="H10" s="87" t="s">
        <v>72</v>
      </c>
      <c r="I10" s="87" t="s">
        <v>72</v>
      </c>
      <c r="J10" s="88"/>
      <c r="K10" s="88"/>
    </row>
    <row r="11" spans="2:11" ht="12.75" customHeight="1">
      <c r="B11" s="41" t="s">
        <v>31</v>
      </c>
      <c r="C11" s="41" t="s">
        <v>33</v>
      </c>
      <c r="D11" s="41" t="s">
        <v>35</v>
      </c>
      <c r="E11" s="41" t="s">
        <v>42</v>
      </c>
      <c r="F11" s="41" t="s">
        <v>44</v>
      </c>
      <c r="G11" s="41" t="s">
        <v>37</v>
      </c>
      <c r="H11" s="41" t="s">
        <v>73</v>
      </c>
      <c r="I11" s="41" t="s">
        <v>73</v>
      </c>
      <c r="J11" s="41" t="s">
        <v>39</v>
      </c>
      <c r="K11" s="41"/>
    </row>
    <row r="12" spans="2:11" ht="13.5" customHeight="1">
      <c r="B12" s="41" t="s">
        <v>32</v>
      </c>
      <c r="C12" s="41" t="s">
        <v>34</v>
      </c>
      <c r="D12" s="41" t="s">
        <v>36</v>
      </c>
      <c r="E12" s="41" t="s">
        <v>43</v>
      </c>
      <c r="F12" s="41" t="s">
        <v>38</v>
      </c>
      <c r="G12" s="41" t="s">
        <v>38</v>
      </c>
      <c r="H12" s="41" t="s">
        <v>74</v>
      </c>
      <c r="I12" s="41" t="s">
        <v>100</v>
      </c>
      <c r="J12" s="41" t="s">
        <v>40</v>
      </c>
      <c r="K12" s="41" t="s">
        <v>41</v>
      </c>
    </row>
    <row r="13" spans="2:11" ht="15.75">
      <c r="B13" s="41" t="s">
        <v>1</v>
      </c>
      <c r="C13" s="41" t="s">
        <v>1</v>
      </c>
      <c r="D13" s="41" t="s">
        <v>1</v>
      </c>
      <c r="E13" s="41" t="s">
        <v>1</v>
      </c>
      <c r="F13" s="41" t="s">
        <v>1</v>
      </c>
      <c r="G13" s="41" t="s">
        <v>1</v>
      </c>
      <c r="H13" s="41" t="s">
        <v>1</v>
      </c>
      <c r="I13" s="41" t="s">
        <v>1</v>
      </c>
      <c r="J13" s="41" t="s">
        <v>1</v>
      </c>
      <c r="K13" s="41" t="s">
        <v>1</v>
      </c>
    </row>
    <row r="14" spans="2:11" ht="6" customHeight="1" thickBot="1">
      <c r="B14" s="46"/>
      <c r="C14" s="46"/>
      <c r="D14" s="47"/>
      <c r="E14" s="47"/>
      <c r="F14" s="47"/>
      <c r="G14" s="47"/>
      <c r="H14" s="47"/>
      <c r="I14" s="47"/>
      <c r="J14" s="47"/>
      <c r="K14" s="47"/>
    </row>
    <row r="15" spans="2:3" ht="15.75">
      <c r="B15" s="40"/>
      <c r="C15" s="40"/>
    </row>
    <row r="16" ht="45.75" customHeight="1">
      <c r="A16" s="32" t="s">
        <v>151</v>
      </c>
    </row>
    <row r="17" ht="15.75">
      <c r="A17" s="49"/>
    </row>
    <row r="19" spans="1:11" ht="21" customHeight="1">
      <c r="A19" s="35" t="s">
        <v>152</v>
      </c>
      <c r="B19" s="50">
        <v>257630</v>
      </c>
      <c r="C19" s="50">
        <v>257630</v>
      </c>
      <c r="D19" s="50">
        <v>206294</v>
      </c>
      <c r="E19" s="50">
        <v>29533</v>
      </c>
      <c r="F19" s="50">
        <v>0</v>
      </c>
      <c r="G19" s="50">
        <v>3039</v>
      </c>
      <c r="H19" s="50">
        <v>190351</v>
      </c>
      <c r="I19" s="50">
        <v>57895</v>
      </c>
      <c r="J19" s="50">
        <v>-246798</v>
      </c>
      <c r="K19" s="50">
        <f>SUM(C19:J19)</f>
        <v>497944</v>
      </c>
    </row>
    <row r="20" spans="2:11" ht="18" customHeight="1"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21" customHeight="1">
      <c r="A21" s="35" t="s">
        <v>101</v>
      </c>
      <c r="B21" s="50"/>
      <c r="C21" s="50"/>
      <c r="D21" s="50"/>
      <c r="E21" s="50"/>
      <c r="F21" s="50"/>
      <c r="G21" s="50"/>
      <c r="H21" s="50"/>
      <c r="I21" s="50"/>
      <c r="J21" s="50"/>
      <c r="K21" s="50">
        <f>SUM(C21:J21)</f>
        <v>0</v>
      </c>
    </row>
    <row r="22" spans="2:11" ht="17.25" customHeight="1"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21" customHeight="1">
      <c r="A23" s="35" t="s">
        <v>88</v>
      </c>
      <c r="B23" s="50">
        <f>160+91+109</f>
        <v>360</v>
      </c>
      <c r="C23" s="50">
        <f>B23</f>
        <v>360</v>
      </c>
      <c r="D23" s="50">
        <f>32+18+22-5+3</f>
        <v>70</v>
      </c>
      <c r="E23" s="50">
        <v>0</v>
      </c>
      <c r="F23" s="50">
        <v>0</v>
      </c>
      <c r="G23" s="50">
        <v>0</v>
      </c>
      <c r="H23" s="50">
        <f>-161-91-109</f>
        <v>-361</v>
      </c>
      <c r="I23" s="50">
        <v>0</v>
      </c>
      <c r="J23" s="50">
        <v>0</v>
      </c>
      <c r="K23" s="50">
        <f>SUM(C23:J23)</f>
        <v>69</v>
      </c>
    </row>
    <row r="24" spans="2:11" ht="17.25" customHeight="1"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ht="21" customHeight="1">
      <c r="A25" s="35" t="s">
        <v>70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91">
        <v>-1611</v>
      </c>
      <c r="K25" s="50">
        <f>SUM(C25:J25)</f>
        <v>-1611</v>
      </c>
    </row>
    <row r="26" spans="2:11" ht="15.75"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ht="22.5" customHeight="1" thickBot="1">
      <c r="A27" s="48" t="s">
        <v>153</v>
      </c>
      <c r="B27" s="93">
        <f>SUM(B19:B26)</f>
        <v>257990</v>
      </c>
      <c r="C27" s="93">
        <f aca="true" t="shared" si="0" ref="C27:K27">SUM(C19:C26)</f>
        <v>257990</v>
      </c>
      <c r="D27" s="93">
        <f t="shared" si="0"/>
        <v>206364</v>
      </c>
      <c r="E27" s="93">
        <f t="shared" si="0"/>
        <v>29533</v>
      </c>
      <c r="F27" s="93">
        <f t="shared" si="0"/>
        <v>0</v>
      </c>
      <c r="G27" s="93">
        <f t="shared" si="0"/>
        <v>3039</v>
      </c>
      <c r="H27" s="93">
        <f t="shared" si="0"/>
        <v>189990</v>
      </c>
      <c r="I27" s="93">
        <f t="shared" si="0"/>
        <v>57895</v>
      </c>
      <c r="J27" s="93">
        <f t="shared" si="0"/>
        <v>-248409</v>
      </c>
      <c r="K27" s="93">
        <f t="shared" si="0"/>
        <v>496402</v>
      </c>
      <c r="M27" s="71"/>
    </row>
    <row r="28" spans="2:11" ht="16.5" thickTop="1"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2:11" ht="21.75" customHeight="1"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ht="15.75">
      <c r="A30" s="48"/>
    </row>
    <row r="31" ht="18.75">
      <c r="A31" s="32" t="s">
        <v>154</v>
      </c>
    </row>
    <row r="33" spans="1:11" ht="15.75">
      <c r="A33" s="35" t="s">
        <v>97</v>
      </c>
      <c r="B33" s="50">
        <v>255888</v>
      </c>
      <c r="C33" s="50">
        <v>255888</v>
      </c>
      <c r="D33" s="50">
        <v>205949</v>
      </c>
      <c r="E33" s="50">
        <v>29533</v>
      </c>
      <c r="F33" s="50">
        <v>0</v>
      </c>
      <c r="G33" s="50">
        <v>3039</v>
      </c>
      <c r="H33" s="50">
        <v>192375</v>
      </c>
      <c r="I33" s="50">
        <v>0</v>
      </c>
      <c r="J33" s="50">
        <v>-180963</v>
      </c>
      <c r="K33" s="50">
        <f>SUM(C33:J33)</f>
        <v>505821</v>
      </c>
    </row>
    <row r="34" spans="2:11" ht="15.75"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ht="15.75">
      <c r="A35" s="35" t="s">
        <v>87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f>SUM(C35:J35)</f>
        <v>0</v>
      </c>
    </row>
    <row r="36" spans="2:11" ht="15.75"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5.75">
      <c r="A37" s="35" t="s">
        <v>69</v>
      </c>
      <c r="B37" s="50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/>
      <c r="I37" s="50"/>
      <c r="J37" s="50">
        <v>-58849</v>
      </c>
      <c r="K37" s="50">
        <f>SUM(C37:J37)</f>
        <v>-58849</v>
      </c>
    </row>
    <row r="38" spans="2:11" ht="15.75"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ht="22.5" customHeight="1" thickBot="1">
      <c r="A39" s="35" t="s">
        <v>155</v>
      </c>
      <c r="B39" s="53">
        <f aca="true" t="shared" si="1" ref="B39:J39">SUM(B33:B38)</f>
        <v>255888</v>
      </c>
      <c r="C39" s="53">
        <f t="shared" si="1"/>
        <v>255888</v>
      </c>
      <c r="D39" s="53">
        <f t="shared" si="1"/>
        <v>205949</v>
      </c>
      <c r="E39" s="53">
        <f t="shared" si="1"/>
        <v>29533</v>
      </c>
      <c r="F39" s="53">
        <f t="shared" si="1"/>
        <v>0</v>
      </c>
      <c r="G39" s="53">
        <f t="shared" si="1"/>
        <v>3039</v>
      </c>
      <c r="H39" s="53">
        <f t="shared" si="1"/>
        <v>192375</v>
      </c>
      <c r="I39" s="53">
        <f t="shared" si="1"/>
        <v>0</v>
      </c>
      <c r="J39" s="53">
        <f t="shared" si="1"/>
        <v>-239812</v>
      </c>
      <c r="K39" s="53">
        <f>SUM(C39:J39)</f>
        <v>446972</v>
      </c>
    </row>
    <row r="40" ht="16.5" thickTop="1"/>
    <row r="42" ht="27" customHeight="1"/>
    <row r="43" ht="20.25">
      <c r="A43" s="99" t="s">
        <v>102</v>
      </c>
    </row>
    <row r="44" ht="20.25">
      <c r="A44" s="100" t="s">
        <v>156</v>
      </c>
    </row>
  </sheetData>
  <mergeCells count="4">
    <mergeCell ref="B6:C6"/>
    <mergeCell ref="B7:C7"/>
    <mergeCell ref="B8:C8"/>
    <mergeCell ref="D7:I7"/>
  </mergeCells>
  <printOptions/>
  <pageMargins left="0.63" right="0.28" top="0.69" bottom="1" header="0.5" footer="0.5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workbookViewId="0" topLeftCell="A49">
      <selection activeCell="A12" sqref="A12"/>
    </sheetView>
  </sheetViews>
  <sheetFormatPr defaultColWidth="8.88671875" defaultRowHeight="15.75"/>
  <cols>
    <col min="1" max="1" width="49.6640625" style="94" customWidth="1"/>
    <col min="2" max="2" width="8.88671875" style="94" customWidth="1"/>
    <col min="3" max="3" width="4.6640625" style="94" customWidth="1"/>
    <col min="4" max="4" width="8.3359375" style="94" customWidth="1"/>
    <col min="5" max="5" width="7.21484375" style="95" customWidth="1"/>
    <col min="6" max="16384" width="6.21484375" style="94" customWidth="1"/>
  </cols>
  <sheetData>
    <row r="1" spans="1:5" ht="16.5">
      <c r="A1" s="81" t="s">
        <v>68</v>
      </c>
      <c r="B1" s="90"/>
      <c r="C1" s="90"/>
      <c r="D1" s="90"/>
      <c r="E1" s="97"/>
    </row>
    <row r="2" spans="1:5" ht="12.75">
      <c r="A2" s="56"/>
      <c r="B2" s="90"/>
      <c r="C2" s="90"/>
      <c r="D2" s="90"/>
      <c r="E2" s="97"/>
    </row>
    <row r="3" spans="1:5" ht="23.25" customHeight="1">
      <c r="A3" s="49" t="s">
        <v>157</v>
      </c>
      <c r="B3" s="90"/>
      <c r="C3" s="90"/>
      <c r="D3" s="90"/>
      <c r="E3" s="97"/>
    </row>
    <row r="4" spans="1:5" ht="15.75">
      <c r="A4" s="49" t="s">
        <v>143</v>
      </c>
      <c r="B4" s="62"/>
      <c r="C4" s="62"/>
      <c r="D4" s="62"/>
      <c r="E4" s="97"/>
    </row>
    <row r="5" spans="1:5" ht="13.5" customHeight="1">
      <c r="A5" s="56"/>
      <c r="B5" s="62"/>
      <c r="C5" s="62"/>
      <c r="D5" s="62"/>
      <c r="E5" s="97"/>
    </row>
    <row r="6" spans="1:5" ht="12.75">
      <c r="A6" s="56"/>
      <c r="B6" s="108">
        <v>38168</v>
      </c>
      <c r="C6" s="63"/>
      <c r="D6" s="108">
        <v>37802</v>
      </c>
      <c r="E6" s="97"/>
    </row>
    <row r="7" spans="1:5" ht="15">
      <c r="A7" s="56"/>
      <c r="B7" s="59" t="s">
        <v>1</v>
      </c>
      <c r="C7" s="109"/>
      <c r="D7" s="59" t="s">
        <v>1</v>
      </c>
      <c r="E7" s="98"/>
    </row>
    <row r="8" spans="1:5" ht="12.75">
      <c r="A8" s="61"/>
      <c r="B8" s="60"/>
      <c r="C8" s="60"/>
      <c r="D8" s="60"/>
      <c r="E8" s="98"/>
    </row>
    <row r="9" spans="1:5" ht="12.75">
      <c r="A9" s="56" t="s">
        <v>118</v>
      </c>
      <c r="B9" s="60"/>
      <c r="C9" s="60"/>
      <c r="D9" s="60"/>
      <c r="E9" s="98"/>
    </row>
    <row r="10" spans="1:5" ht="12.75">
      <c r="A10" s="61" t="s">
        <v>104</v>
      </c>
      <c r="B10" s="60">
        <f>'[1]PL'!G21</f>
        <v>-1610</v>
      </c>
      <c r="C10" s="60"/>
      <c r="D10" s="68">
        <v>-58849</v>
      </c>
      <c r="E10" s="98"/>
    </row>
    <row r="11" spans="1:5" ht="12.75">
      <c r="A11" s="61" t="s">
        <v>105</v>
      </c>
      <c r="B11" s="60"/>
      <c r="C11" s="60"/>
      <c r="D11" s="68"/>
      <c r="E11" s="98"/>
    </row>
    <row r="12" spans="1:5" ht="12.75">
      <c r="A12" s="61" t="s">
        <v>51</v>
      </c>
      <c r="B12" s="60">
        <f>-'[1]PL'!G20</f>
        <v>1640</v>
      </c>
      <c r="C12" s="60"/>
      <c r="D12" s="68">
        <v>5003</v>
      </c>
      <c r="E12" s="98"/>
    </row>
    <row r="13" spans="1:5" ht="12.75">
      <c r="A13" s="61" t="s">
        <v>106</v>
      </c>
      <c r="B13" s="60">
        <f>'[1]PL'!G34</f>
        <v>325</v>
      </c>
      <c r="C13" s="60"/>
      <c r="D13" s="68">
        <v>299</v>
      </c>
      <c r="E13" s="98"/>
    </row>
    <row r="14" spans="1:5" ht="12.75">
      <c r="A14" s="61" t="s">
        <v>107</v>
      </c>
      <c r="B14" s="60">
        <f>'[1]PL'!G37</f>
        <v>0</v>
      </c>
      <c r="C14" s="60"/>
      <c r="D14" s="68">
        <v>0</v>
      </c>
      <c r="E14" s="98"/>
    </row>
    <row r="15" spans="1:5" ht="12.75">
      <c r="A15" s="61" t="s">
        <v>108</v>
      </c>
      <c r="B15" s="60">
        <f>-'[1]PL'!G40</f>
        <v>-29</v>
      </c>
      <c r="C15" s="60"/>
      <c r="D15" s="68">
        <v>-2</v>
      </c>
      <c r="E15" s="98"/>
    </row>
    <row r="16" spans="1:5" ht="12.75">
      <c r="A16" s="61" t="s">
        <v>119</v>
      </c>
      <c r="B16" s="60">
        <f>-'[1]PL'!G42</f>
        <v>0</v>
      </c>
      <c r="C16" s="60"/>
      <c r="D16" s="68">
        <v>-3</v>
      </c>
      <c r="E16" s="98"/>
    </row>
    <row r="17" spans="1:5" ht="12.75">
      <c r="A17" s="61" t="s">
        <v>120</v>
      </c>
      <c r="B17" s="60">
        <v>0</v>
      </c>
      <c r="C17" s="60"/>
      <c r="D17" s="68">
        <v>0</v>
      </c>
      <c r="E17" s="98"/>
    </row>
    <row r="18" spans="1:5" ht="12.75">
      <c r="A18" s="61" t="s">
        <v>109</v>
      </c>
      <c r="B18" s="60">
        <v>0</v>
      </c>
      <c r="C18" s="60"/>
      <c r="D18" s="68">
        <v>0</v>
      </c>
      <c r="E18" s="98"/>
    </row>
    <row r="19" spans="1:5" ht="12.75">
      <c r="A19" s="61" t="s">
        <v>121</v>
      </c>
      <c r="B19" s="60">
        <v>0</v>
      </c>
      <c r="C19" s="60"/>
      <c r="D19" s="68">
        <v>0</v>
      </c>
      <c r="E19" s="98"/>
    </row>
    <row r="20" spans="1:5" ht="12.75">
      <c r="A20" s="61" t="s">
        <v>110</v>
      </c>
      <c r="B20" s="60">
        <v>0</v>
      </c>
      <c r="C20" s="60"/>
      <c r="D20" s="68">
        <v>0</v>
      </c>
      <c r="E20" s="98"/>
    </row>
    <row r="21" spans="1:5" ht="12.75">
      <c r="A21" s="61" t="s">
        <v>122</v>
      </c>
      <c r="B21" s="60">
        <v>0</v>
      </c>
      <c r="C21" s="60"/>
      <c r="D21" s="68">
        <v>0</v>
      </c>
      <c r="E21" s="98"/>
    </row>
    <row r="22" spans="1:5" ht="12.75">
      <c r="A22" s="61" t="s">
        <v>111</v>
      </c>
      <c r="B22" s="60">
        <v>0</v>
      </c>
      <c r="C22" s="60"/>
      <c r="D22" s="68">
        <v>0</v>
      </c>
      <c r="E22" s="98"/>
    </row>
    <row r="23" spans="1:5" ht="12.75">
      <c r="A23" s="61" t="s">
        <v>112</v>
      </c>
      <c r="B23" s="60">
        <v>0</v>
      </c>
      <c r="C23" s="60"/>
      <c r="D23" s="68">
        <v>0</v>
      </c>
      <c r="E23" s="98"/>
    </row>
    <row r="24" spans="1:5" ht="12.75">
      <c r="A24" s="61" t="s">
        <v>113</v>
      </c>
      <c r="B24" s="60">
        <f>-'[1]PL'!G43</f>
        <v>0</v>
      </c>
      <c r="C24" s="60"/>
      <c r="D24" s="68">
        <v>0</v>
      </c>
      <c r="E24" s="98"/>
    </row>
    <row r="25" spans="1:5" ht="12.75">
      <c r="A25" s="61"/>
      <c r="B25" s="66"/>
      <c r="C25" s="66"/>
      <c r="D25" s="66"/>
      <c r="E25" s="98"/>
    </row>
    <row r="26" spans="1:5" ht="12.75">
      <c r="A26" s="61" t="s">
        <v>123</v>
      </c>
      <c r="B26" s="60">
        <f>SUM(B10:B25)</f>
        <v>326</v>
      </c>
      <c r="C26" s="60"/>
      <c r="D26" s="60">
        <f>SUM(D10:D25)</f>
        <v>-53552</v>
      </c>
      <c r="E26" s="98"/>
    </row>
    <row r="27" spans="1:5" ht="12.75">
      <c r="A27" s="61"/>
      <c r="B27" s="60"/>
      <c r="C27" s="60"/>
      <c r="D27" s="60"/>
      <c r="E27" s="98"/>
    </row>
    <row r="28" spans="1:5" ht="12.75">
      <c r="A28" s="61" t="s">
        <v>124</v>
      </c>
      <c r="B28" s="60"/>
      <c r="C28" s="60"/>
      <c r="D28" s="60"/>
      <c r="E28" s="98"/>
    </row>
    <row r="29" spans="1:5" ht="12.75">
      <c r="A29" s="61" t="s">
        <v>125</v>
      </c>
      <c r="B29" s="60">
        <v>0</v>
      </c>
      <c r="C29" s="60"/>
      <c r="D29" s="60">
        <v>0</v>
      </c>
      <c r="E29" s="98"/>
    </row>
    <row r="30" spans="1:5" ht="12.75">
      <c r="A30" s="61" t="s">
        <v>114</v>
      </c>
      <c r="B30" s="60">
        <f>'[1]working '!G8</f>
        <v>-21</v>
      </c>
      <c r="C30" s="60"/>
      <c r="D30" s="60">
        <v>-3</v>
      </c>
      <c r="E30" s="98"/>
    </row>
    <row r="31" spans="1:5" ht="12.75">
      <c r="A31" s="61" t="s">
        <v>5</v>
      </c>
      <c r="B31" s="60">
        <f>'[1]working '!G13</f>
        <v>-144</v>
      </c>
      <c r="C31" s="60"/>
      <c r="D31" s="60">
        <v>108</v>
      </c>
      <c r="E31" s="98"/>
    </row>
    <row r="32" spans="1:5" ht="12.75">
      <c r="A32" s="61" t="s">
        <v>13</v>
      </c>
      <c r="B32" s="60">
        <f>'[1]working '!G18</f>
        <v>-204</v>
      </c>
      <c r="C32" s="60"/>
      <c r="D32" s="60">
        <v>1628</v>
      </c>
      <c r="E32" s="98"/>
    </row>
    <row r="33" spans="1:5" ht="12.75">
      <c r="A33" s="61" t="s">
        <v>115</v>
      </c>
      <c r="B33" s="60">
        <f>'[1]working '!G23</f>
        <v>1825</v>
      </c>
      <c r="C33" s="60"/>
      <c r="D33" s="60">
        <v>-512</v>
      </c>
      <c r="E33" s="98"/>
    </row>
    <row r="34" spans="1:5" ht="12.75">
      <c r="A34" s="61"/>
      <c r="B34" s="60"/>
      <c r="C34" s="60"/>
      <c r="D34" s="60"/>
      <c r="E34" s="98"/>
    </row>
    <row r="35" spans="1:5" ht="12.75">
      <c r="A35" s="61" t="s">
        <v>126</v>
      </c>
      <c r="B35" s="60"/>
      <c r="C35" s="60"/>
      <c r="D35" s="60"/>
      <c r="E35" s="98"/>
    </row>
    <row r="36" spans="1:5" ht="12.75">
      <c r="A36" s="61" t="s">
        <v>16</v>
      </c>
      <c r="B36" s="60">
        <f>'[1]working '!G28</f>
        <v>2223</v>
      </c>
      <c r="C36" s="60"/>
      <c r="D36" s="60">
        <v>2214</v>
      </c>
      <c r="E36" s="98"/>
    </row>
    <row r="37" spans="1:5" ht="12.75">
      <c r="A37" s="61" t="s">
        <v>116</v>
      </c>
      <c r="B37" s="60">
        <f>'[1]working '!G33</f>
        <v>40</v>
      </c>
      <c r="C37" s="60"/>
      <c r="D37" s="60">
        <v>-186</v>
      </c>
      <c r="E37" s="98"/>
    </row>
    <row r="38" spans="1:5" ht="12.75">
      <c r="A38" s="61" t="s">
        <v>127</v>
      </c>
      <c r="B38" s="60">
        <v>0</v>
      </c>
      <c r="C38" s="60"/>
      <c r="D38" s="60">
        <v>0</v>
      </c>
      <c r="E38" s="98"/>
    </row>
    <row r="39" spans="1:5" ht="12.75">
      <c r="A39" s="61" t="s">
        <v>128</v>
      </c>
      <c r="B39" s="60">
        <f>'[1]working '!G38</f>
        <v>-1446</v>
      </c>
      <c r="C39" s="60"/>
      <c r="D39" s="60">
        <v>-3662</v>
      </c>
      <c r="E39" s="98"/>
    </row>
    <row r="40" spans="1:5" ht="12.75">
      <c r="A40" s="61"/>
      <c r="B40" s="66"/>
      <c r="C40" s="66"/>
      <c r="D40" s="66"/>
      <c r="E40" s="98"/>
    </row>
    <row r="41" spans="1:5" ht="12.75">
      <c r="A41" s="61" t="s">
        <v>129</v>
      </c>
      <c r="B41" s="60">
        <f>SUM(B26:B40)</f>
        <v>2599</v>
      </c>
      <c r="C41" s="60"/>
      <c r="D41" s="60">
        <f>SUM(D26:D40)</f>
        <v>-53965</v>
      </c>
      <c r="E41" s="98"/>
    </row>
    <row r="42" spans="1:5" ht="12.75">
      <c r="A42" s="61" t="s">
        <v>130</v>
      </c>
      <c r="B42" s="66">
        <f>'[1]working '!G101</f>
        <v>-1</v>
      </c>
      <c r="C42" s="66"/>
      <c r="D42" s="66">
        <v>0</v>
      </c>
      <c r="E42" s="98"/>
    </row>
    <row r="43" spans="1:5" ht="12.75">
      <c r="A43" s="61" t="s">
        <v>117</v>
      </c>
      <c r="B43" s="60">
        <f>SUM(B41:B42)</f>
        <v>2598</v>
      </c>
      <c r="C43" s="60"/>
      <c r="D43" s="60">
        <f>SUM(D41:D42)</f>
        <v>-53965</v>
      </c>
      <c r="E43" s="98"/>
    </row>
    <row r="44" spans="1:5" ht="12.75">
      <c r="A44" s="61"/>
      <c r="B44" s="60"/>
      <c r="C44" s="60"/>
      <c r="D44" s="60"/>
      <c r="E44" s="98"/>
    </row>
    <row r="45" spans="1:5" ht="12.75">
      <c r="A45" s="56" t="s">
        <v>131</v>
      </c>
      <c r="B45" s="60"/>
      <c r="C45" s="60"/>
      <c r="D45" s="60"/>
      <c r="E45" s="98"/>
    </row>
    <row r="46" spans="1:5" ht="12.75">
      <c r="A46" s="61" t="s">
        <v>84</v>
      </c>
      <c r="B46" s="60">
        <f>'[1]PL'!G40</f>
        <v>29</v>
      </c>
      <c r="C46" s="60"/>
      <c r="D46" s="60">
        <v>2</v>
      </c>
      <c r="E46" s="98"/>
    </row>
    <row r="47" spans="1:5" ht="12.75">
      <c r="A47" s="61" t="s">
        <v>132</v>
      </c>
      <c r="B47" s="60">
        <f>'[1]working '!G50</f>
        <v>0</v>
      </c>
      <c r="C47" s="60"/>
      <c r="D47" s="60">
        <v>0</v>
      </c>
      <c r="E47" s="98"/>
    </row>
    <row r="48" spans="1:5" ht="12.75">
      <c r="A48" s="61" t="s">
        <v>133</v>
      </c>
      <c r="B48" s="60">
        <f>'[1]working '!G58</f>
        <v>69</v>
      </c>
      <c r="C48" s="60"/>
      <c r="D48" s="60">
        <v>0</v>
      </c>
      <c r="E48" s="98"/>
    </row>
    <row r="49" spans="1:5" ht="12.75">
      <c r="A49" s="61" t="s">
        <v>89</v>
      </c>
      <c r="B49" s="60">
        <f>'[1]working '!G45</f>
        <v>-765</v>
      </c>
      <c r="C49" s="60"/>
      <c r="D49" s="60">
        <v>-370</v>
      </c>
      <c r="E49" s="98"/>
    </row>
    <row r="50" spans="1:5" ht="12.75">
      <c r="A50" s="61" t="s">
        <v>134</v>
      </c>
      <c r="B50" s="60">
        <f>'[1]working '!G86</f>
        <v>0</v>
      </c>
      <c r="C50" s="60"/>
      <c r="D50" s="60">
        <v>0</v>
      </c>
      <c r="E50" s="98"/>
    </row>
    <row r="51" spans="1:5" ht="12.75">
      <c r="A51" s="61"/>
      <c r="B51" s="66"/>
      <c r="C51" s="66"/>
      <c r="D51" s="66"/>
      <c r="E51" s="98"/>
    </row>
    <row r="52" spans="1:5" ht="12.75">
      <c r="A52" s="61" t="s">
        <v>135</v>
      </c>
      <c r="B52" s="60">
        <f>SUM(B46:B51)</f>
        <v>-667</v>
      </c>
      <c r="C52" s="60"/>
      <c r="D52" s="60">
        <f>SUM(D46:D51)</f>
        <v>-368</v>
      </c>
      <c r="E52" s="98"/>
    </row>
    <row r="53" spans="1:5" ht="12.75">
      <c r="A53" s="61"/>
      <c r="B53" s="60"/>
      <c r="C53" s="60"/>
      <c r="D53" s="60"/>
      <c r="E53" s="98"/>
    </row>
    <row r="54" spans="1:5" ht="12.75">
      <c r="A54" s="56" t="s">
        <v>136</v>
      </c>
      <c r="B54" s="60"/>
      <c r="C54" s="60"/>
      <c r="D54" s="60"/>
      <c r="E54" s="98"/>
    </row>
    <row r="55" spans="1:5" ht="12.75">
      <c r="A55" s="61" t="s">
        <v>137</v>
      </c>
      <c r="B55" s="60">
        <f>'[1]working '!G80</f>
        <v>0</v>
      </c>
      <c r="C55" s="60"/>
      <c r="D55" s="60">
        <v>288821</v>
      </c>
      <c r="E55" s="98"/>
    </row>
    <row r="56" spans="1:5" ht="12.75">
      <c r="A56" s="61" t="s">
        <v>138</v>
      </c>
      <c r="B56" s="60">
        <f>'[1]working '!G70</f>
        <v>-273</v>
      </c>
      <c r="C56" s="60"/>
      <c r="D56" s="60">
        <v>-228442</v>
      </c>
      <c r="E56" s="98"/>
    </row>
    <row r="57" spans="1:5" ht="12.75">
      <c r="A57" s="61" t="s">
        <v>83</v>
      </c>
      <c r="B57" s="60">
        <f>'[1]PL'!G20</f>
        <v>-1640</v>
      </c>
      <c r="C57" s="60"/>
      <c r="D57" s="60">
        <v>-5003</v>
      </c>
      <c r="E57" s="98"/>
    </row>
    <row r="58" spans="1:5" ht="12.75">
      <c r="A58" s="61" t="s">
        <v>139</v>
      </c>
      <c r="B58" s="60">
        <f>'[1]working '!G75</f>
        <v>-340</v>
      </c>
      <c r="C58" s="60"/>
      <c r="D58" s="60">
        <v>-345</v>
      </c>
      <c r="E58" s="98"/>
    </row>
    <row r="59" spans="1:5" ht="12.75">
      <c r="A59" s="61"/>
      <c r="B59" s="66"/>
      <c r="C59" s="66"/>
      <c r="D59" s="66"/>
      <c r="E59" s="98"/>
    </row>
    <row r="60" spans="1:5" ht="12.75">
      <c r="A60" s="61" t="s">
        <v>158</v>
      </c>
      <c r="B60" s="102">
        <f>SUM(B55:B59)</f>
        <v>-2253</v>
      </c>
      <c r="C60" s="102"/>
      <c r="D60" s="102">
        <f>SUM(D55:D59)</f>
        <v>55031</v>
      </c>
      <c r="E60" s="98"/>
    </row>
    <row r="61" spans="1:5" ht="12.75">
      <c r="A61" s="61"/>
      <c r="B61" s="60"/>
      <c r="C61" s="60"/>
      <c r="D61" s="60"/>
      <c r="E61" s="98"/>
    </row>
    <row r="62" spans="1:5" ht="12.75">
      <c r="A62" s="56" t="s">
        <v>140</v>
      </c>
      <c r="B62" s="60">
        <f>B43+B52+B60</f>
        <v>-322</v>
      </c>
      <c r="C62" s="60"/>
      <c r="D62" s="60">
        <f>D43+D52+D60</f>
        <v>698</v>
      </c>
      <c r="E62" s="98"/>
    </row>
    <row r="63" spans="1:5" ht="18.75" customHeight="1">
      <c r="A63" s="56" t="s">
        <v>159</v>
      </c>
      <c r="B63" s="60">
        <v>4931</v>
      </c>
      <c r="C63" s="60"/>
      <c r="D63" s="60">
        <v>203</v>
      </c>
      <c r="E63" s="98"/>
    </row>
    <row r="64" spans="1:5" ht="13.5" thickBot="1">
      <c r="A64" s="56" t="s">
        <v>160</v>
      </c>
      <c r="B64" s="67">
        <f>SUM(B62:B63)</f>
        <v>4609</v>
      </c>
      <c r="C64" s="67"/>
      <c r="D64" s="67">
        <f>SUM(D62:D63)</f>
        <v>901</v>
      </c>
      <c r="E64" s="98"/>
    </row>
    <row r="65" spans="1:5" ht="21.75" customHeight="1" thickTop="1">
      <c r="A65" s="56"/>
      <c r="B65" s="68"/>
      <c r="C65" s="68"/>
      <c r="D65" s="68"/>
      <c r="E65" s="98"/>
    </row>
    <row r="66" spans="1:5" ht="14.25">
      <c r="A66" s="110" t="s">
        <v>161</v>
      </c>
      <c r="B66" s="68"/>
      <c r="C66" s="68"/>
      <c r="D66" s="68"/>
      <c r="E66" s="98"/>
    </row>
    <row r="67" spans="1:4" ht="14.25">
      <c r="A67" s="110" t="s">
        <v>162</v>
      </c>
      <c r="B67" s="68"/>
      <c r="C67" s="68"/>
      <c r="D67" s="68"/>
    </row>
    <row r="68" spans="1:4" ht="12.75">
      <c r="A68" s="56"/>
      <c r="B68" s="68"/>
      <c r="C68" s="68"/>
      <c r="D68" s="68"/>
    </row>
    <row r="69" ht="14.25">
      <c r="A69" s="92"/>
    </row>
  </sheetData>
  <printOptions/>
  <pageMargins left="0.83" right="0.53" top="0.69" bottom="0.67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GULA PERAK BERHAD</dc:creator>
  <cp:keywords/>
  <dc:description/>
  <cp:lastModifiedBy>GULA PERAK BHD</cp:lastModifiedBy>
  <cp:lastPrinted>2004-08-20T09:15:36Z</cp:lastPrinted>
  <dcterms:created xsi:type="dcterms:W3CDTF">1997-06-02T11:29:10Z</dcterms:created>
  <dcterms:modified xsi:type="dcterms:W3CDTF">2004-08-20T09:15:47Z</dcterms:modified>
  <cp:category/>
  <cp:version/>
  <cp:contentType/>
  <cp:contentStatus/>
</cp:coreProperties>
</file>