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5"/>
  </bookViews>
  <sheets>
    <sheet name="KFI" sheetId="1" r:id="rId1"/>
    <sheet name="CCIS " sheetId="2" r:id="rId2"/>
    <sheet name="CCBS" sheetId="3" r:id="rId3"/>
    <sheet name="CCSE1" sheetId="4" r:id="rId4"/>
    <sheet name="CCCFS" sheetId="5" r:id="rId5"/>
    <sheet name="Notes" sheetId="6" r:id="rId6"/>
  </sheets>
  <externalReferences>
    <externalReference r:id="rId9"/>
  </externalReferences>
  <definedNames>
    <definedName name="_Regression_Int" localSheetId="1" hidden="1">1</definedName>
    <definedName name="BS" localSheetId="1">'CCIS '!#REF!</definedName>
    <definedName name="BS">'[1]CCIS'!#REF!</definedName>
    <definedName name="EXP" localSheetId="1">'CCIS '!#REF!</definedName>
    <definedName name="EXP">'[1]CCIS'!#REF!</definedName>
    <definedName name="NOTES" localSheetId="1">'CCIS '!#REF!</definedName>
    <definedName name="NOTES">'[1]CCIS'!#REF!</definedName>
    <definedName name="PL" localSheetId="1">'CCIS '!$B$5:$G$12</definedName>
    <definedName name="PL">#REF!</definedName>
    <definedName name="_xlnm.Print_Area" localSheetId="2">'CCBS'!$A$1:$H$52</definedName>
    <definedName name="_xlnm.Print_Area" localSheetId="3">'CCSE1'!$A$1:$H$60</definedName>
    <definedName name="_xlnm.Print_Area" localSheetId="5">'Notes'!$A$1:$I$424</definedName>
    <definedName name="Print_Area_MI" localSheetId="1">'CCIS '!$B$5:$G$12</definedName>
    <definedName name="Print_Area_MI">#REF!</definedName>
    <definedName name="_xlnm.Print_Titles" localSheetId="2">'CCBS'!$2:$6</definedName>
  </definedNames>
  <calcPr fullCalcOnLoad="1"/>
</workbook>
</file>

<file path=xl/sharedStrings.xml><?xml version="1.0" encoding="utf-8"?>
<sst xmlns="http://schemas.openxmlformats.org/spreadsheetml/2006/main" count="581" uniqueCount="448">
  <si>
    <t>METROPLEX BERHAD</t>
  </si>
  <si>
    <t>(Company No. 5304-K)</t>
  </si>
  <si>
    <t>Summary of Key Financial Information</t>
  </si>
  <si>
    <t>for the financial year ended 31 January 2006</t>
  </si>
  <si>
    <t>INDIVIDUAL QUARTER</t>
  </si>
  <si>
    <t xml:space="preserve">      CUMULATIVE QUARTER</t>
  </si>
  <si>
    <t>CURRENT YEAR</t>
  </si>
  <si>
    <t>PRECEDING YEAR</t>
  </si>
  <si>
    <t>QUARTER</t>
  </si>
  <si>
    <t>CORRESPONDING</t>
  </si>
  <si>
    <t>TO DATE</t>
  </si>
  <si>
    <t>PERIOD</t>
  </si>
  <si>
    <t>[31/1/2006]</t>
  </si>
  <si>
    <t>[31/1/2005]</t>
  </si>
  <si>
    <t>RM'000</t>
  </si>
  <si>
    <t>Revenue</t>
  </si>
  <si>
    <t>Profit/(loss) before tax</t>
  </si>
  <si>
    <t>Profit/(loss) after tax and minority interests</t>
  </si>
  <si>
    <t>Net profit/(loss) for the period</t>
  </si>
  <si>
    <t>Basic earnings/(loss) per share (sen)</t>
  </si>
  <si>
    <t>Dividend per sen (sen)</t>
  </si>
  <si>
    <t>AS AT END OF CURRENT QUARTER</t>
  </si>
  <si>
    <t>AS AT PRECEDING FINANCIAL YEAR END</t>
  </si>
  <si>
    <t>Net assets per share (RM)</t>
  </si>
  <si>
    <t>(0.20)</t>
  </si>
  <si>
    <t>0.14</t>
  </si>
  <si>
    <t>ADDITIONAL INFORMATION</t>
  </si>
  <si>
    <t>Profit/(loss) from operations</t>
  </si>
  <si>
    <t>Gross interest income</t>
  </si>
  <si>
    <t>Gross Interest expense</t>
  </si>
  <si>
    <t>Interim Report for the year ended 31 January 2006</t>
  </si>
  <si>
    <t>Condensed Consolidated Income Statements</t>
  </si>
  <si>
    <t>(for computation)</t>
  </si>
  <si>
    <t xml:space="preserve">Current </t>
  </si>
  <si>
    <t>Comparative</t>
  </si>
  <si>
    <t>12 Months</t>
  </si>
  <si>
    <t xml:space="preserve">12 Months </t>
  </si>
  <si>
    <t>quarter ended</t>
  </si>
  <si>
    <t xml:space="preserve">cumulative </t>
  </si>
  <si>
    <t>to-date</t>
  </si>
  <si>
    <t>[31/10/2002]</t>
  </si>
  <si>
    <t xml:space="preserve"> Revenue</t>
  </si>
  <si>
    <t xml:space="preserve"> Operating Expenses</t>
  </si>
  <si>
    <t xml:space="preserve"> Other Operating Income</t>
  </si>
  <si>
    <t xml:space="preserve"> Profit / (Loss) from Operations</t>
  </si>
  <si>
    <t xml:space="preserve"> Finance Costs</t>
  </si>
  <si>
    <t xml:space="preserve"> Investing Results</t>
  </si>
  <si>
    <t xml:space="preserve"> Profit / (Loss) before tax</t>
  </si>
  <si>
    <t xml:space="preserve"> Taxation</t>
  </si>
  <si>
    <t xml:space="preserve"> Profit / (Loss) after tax</t>
  </si>
  <si>
    <t xml:space="preserve"> Minority Interests</t>
  </si>
  <si>
    <t xml:space="preserve"> Net Profit / (Loss) for the period</t>
  </si>
  <si>
    <t>EPS - Basic (sen)</t>
  </si>
  <si>
    <t xml:space="preserve">       - Diluted (sen)</t>
  </si>
  <si>
    <t>The Condensed Consolidated Income Statements should be read in conjunction with the Annual Financial Report</t>
  </si>
  <si>
    <t>for the year ended 31 January 2005</t>
  </si>
  <si>
    <t>Condensed Consolidated Balance Sheet</t>
  </si>
  <si>
    <t xml:space="preserve">AS AT </t>
  </si>
  <si>
    <t>As at</t>
  </si>
  <si>
    <t>END OF</t>
  </si>
  <si>
    <t>PRECEDING</t>
  </si>
  <si>
    <t>CURRENT</t>
  </si>
  <si>
    <t>FINANCIAL</t>
  </si>
  <si>
    <t>YEAR END</t>
  </si>
  <si>
    <t>30.4.2002</t>
  </si>
  <si>
    <t>31.1.2006</t>
  </si>
  <si>
    <t>31.1.2005</t>
  </si>
  <si>
    <t>31.1.2002</t>
  </si>
  <si>
    <t>Property, Plant and Equipment</t>
  </si>
  <si>
    <t>Intangible Assets</t>
  </si>
  <si>
    <t>Other Investments</t>
  </si>
  <si>
    <t>Deferred tax assets</t>
  </si>
  <si>
    <t>Current Assets</t>
  </si>
  <si>
    <t>Stocks</t>
  </si>
  <si>
    <t>Trade Debtors</t>
  </si>
  <si>
    <t>Other Debtors and Prepayments</t>
  </si>
  <si>
    <t>Property Development Expenditure</t>
  </si>
  <si>
    <t>Short Term Investments</t>
  </si>
  <si>
    <t>Cash and Bank Balances</t>
  </si>
  <si>
    <t>Current Liabilities</t>
  </si>
  <si>
    <t>Trade Creditors</t>
  </si>
  <si>
    <t>Other Creditors</t>
  </si>
  <si>
    <t>Short Term Borrowings</t>
  </si>
  <si>
    <t>Taxation</t>
  </si>
  <si>
    <t>Net Current Liabilities</t>
  </si>
  <si>
    <t>Share Capital</t>
  </si>
  <si>
    <t>Reserves</t>
  </si>
  <si>
    <t>Shareholders' Funds</t>
  </si>
  <si>
    <t>Minority Interests</t>
  </si>
  <si>
    <t>Long Term Liabilities</t>
  </si>
  <si>
    <t xml:space="preserve">   Other Deferred Liabilities</t>
  </si>
  <si>
    <t>Net assets per share (sen)</t>
  </si>
  <si>
    <t>The Condensed Consolidated Balance Sheet should be read in conjunction with the Annual Financial</t>
  </si>
  <si>
    <t>Financial Report for the year ended 31 January 2005</t>
  </si>
  <si>
    <t>Condensed Consolidated Cash Flow Statement</t>
  </si>
  <si>
    <t>Year Ended</t>
  </si>
  <si>
    <t>Year ended</t>
  </si>
  <si>
    <t>Loss before tax</t>
  </si>
  <si>
    <t>Adjustment for non-cash flow items</t>
  </si>
  <si>
    <t>Non-cash items</t>
  </si>
  <si>
    <t>Non-operating items (in investing / financing)</t>
  </si>
  <si>
    <t>Operating loss before changes in working capital</t>
  </si>
  <si>
    <t>Changes in working capital</t>
  </si>
  <si>
    <t>Net changes in operating assets</t>
  </si>
  <si>
    <t>Net changes in operating liabilities</t>
  </si>
  <si>
    <t>Net cash flows from operating activities</t>
  </si>
  <si>
    <t>Interest received</t>
  </si>
  <si>
    <t>Dividends received</t>
  </si>
  <si>
    <t>Interest expenses</t>
  </si>
  <si>
    <t>Tax paid</t>
  </si>
  <si>
    <t>Net cash outflow from operating activities</t>
  </si>
  <si>
    <t>Cash Flow from Investing Activities</t>
  </si>
  <si>
    <t>Additions to property, plant and equipment</t>
  </si>
  <si>
    <t>Disposal of property, plant and equipment</t>
  </si>
  <si>
    <t>Disposal of quoted investments</t>
  </si>
  <si>
    <t>Disposal of subsidiary co</t>
  </si>
  <si>
    <t>Purchase of quoted investments</t>
  </si>
  <si>
    <t>Acquisition of subsidiaries</t>
  </si>
  <si>
    <t>Cash received on acquisition of subsidiaries</t>
  </si>
  <si>
    <t>Net cash outflow from dissolution of a subsidiary</t>
  </si>
  <si>
    <t>Net cash outflow from investing activities</t>
  </si>
  <si>
    <t>Cash Flow from Financing Activities</t>
  </si>
  <si>
    <t xml:space="preserve">Repayments of revolving credits and term loans </t>
  </si>
  <si>
    <t>Increase in revolving credits and term loans</t>
  </si>
  <si>
    <t>Repayment of redeemable bank guaranteed bonds</t>
  </si>
  <si>
    <t>Repayment of redeemable bank guarantee bonds</t>
  </si>
  <si>
    <t>Increase in syndicated bank guarantees (Called)</t>
  </si>
  <si>
    <t>Proceeds from issue of shares</t>
  </si>
  <si>
    <t>Net cash inflow from financing activities</t>
  </si>
  <si>
    <t>Net Change in Cash &amp; Cash Equivalents</t>
  </si>
  <si>
    <t>Cash &amp; Cash Equivalents at beginning of year</t>
  </si>
  <si>
    <t>Cash &amp; Cash Equivalents at end of the year</t>
  </si>
  <si>
    <t xml:space="preserve">The Condensed Consolidated Cash Flow  Statement should be read in conjunction with the </t>
  </si>
  <si>
    <t>Annual Financial Report for the year ended 31 January 2005</t>
  </si>
  <si>
    <t xml:space="preserve">METROPLEX BERHAD </t>
  </si>
  <si>
    <t>Condensed Consolidated Statement of Changes in Equity</t>
  </si>
  <si>
    <t>Reserve</t>
  </si>
  <si>
    <t>attributable</t>
  </si>
  <si>
    <t>Retained</t>
  </si>
  <si>
    <t>attributable to</t>
  </si>
  <si>
    <t>to Capital</t>
  </si>
  <si>
    <t>to Revenue</t>
  </si>
  <si>
    <t>Profits/(Losses)</t>
  </si>
  <si>
    <t>Total</t>
  </si>
  <si>
    <t>Year ended 31 January 2006</t>
  </si>
  <si>
    <t>Balance at beginning of year</t>
  </si>
  <si>
    <t>Realisation of revaluation reserves</t>
  </si>
  <si>
    <t>Reserve on consolidation</t>
  </si>
  <si>
    <t>Net loss for the year</t>
  </si>
  <si>
    <t>Balance at end of year</t>
  </si>
  <si>
    <t>Year ended 31 January 2005</t>
  </si>
  <si>
    <t>Currency translation difference</t>
  </si>
  <si>
    <t>Transfer of revaluation reserves</t>
  </si>
  <si>
    <t>Decrease in revaluation reserves</t>
  </si>
  <si>
    <t xml:space="preserve">The Condensed Consolidated Statement of Changes in Equity should be read in conjunction with the Annual Financial Report for </t>
  </si>
  <si>
    <t>the year ended 31 January 2005</t>
  </si>
  <si>
    <t>METROPLEX BERHAD (Company No. 5304-K)</t>
  </si>
  <si>
    <t>Notes</t>
  </si>
  <si>
    <t>A1.</t>
  </si>
  <si>
    <t xml:space="preserve">Basis of Preparation </t>
  </si>
  <si>
    <t>The condensed financial statements for the financial year ended 31 January 2006 are unaudited and</t>
  </si>
  <si>
    <t>have been prepared in accordance with Financial Reporting Standards 134 (Interim Financial Reporting)</t>
  </si>
  <si>
    <t>issued by the Malaysian Accounting Standards Board ("MASB") and Chapter 9, part K of the Listing</t>
  </si>
  <si>
    <t>Requirements of Bursa Malaysia Securities Berhad.</t>
  </si>
  <si>
    <t>The accounting policies and methods of computation applied in the condensed financial statements</t>
  </si>
  <si>
    <t xml:space="preserve">are consistent with those applied in the audited annual financial statements for the year ended </t>
  </si>
  <si>
    <t>31 January 2005.</t>
  </si>
  <si>
    <t>A2.</t>
  </si>
  <si>
    <t>Audit Report</t>
  </si>
  <si>
    <t>In respect of the annual financial statement for the year ended 31 January 2005, the auditors of the</t>
  </si>
  <si>
    <t>company have reported as follow:-</t>
  </si>
  <si>
    <t>(a)</t>
  </si>
  <si>
    <t>The management of the Company together with their advisers are presently working on the</t>
  </si>
  <si>
    <t>proposed restructuring plan, which is conditional upon the approval of amongst others, the</t>
  </si>
  <si>
    <t>shareholders, lenders and regulatory authorities.  The outcome of the proposed restructuring</t>
  </si>
  <si>
    <t>plan could result in adjustments to certain balances and to the classification of assets and</t>
  </si>
  <si>
    <t>liabilities in the financial statements of the Group and the Company, the final outcome of which</t>
  </si>
  <si>
    <t>is uncertain as at the date of the report.</t>
  </si>
  <si>
    <t>(b)</t>
  </si>
  <si>
    <t xml:space="preserve">As announced to Bursa Malaysia Securities Berhad on 13 May 2005, the Company and certain </t>
  </si>
  <si>
    <t xml:space="preserve">of its subsidiaries had defaulted on principal and interest servicing obligations totalling </t>
  </si>
  <si>
    <t xml:space="preserve">approximately RM1,671,964,909 as at 30 April 2005 in respect of various loan facilities from </t>
  </si>
  <si>
    <t>various financial institutions. We consider this amount to be material and an approved Scheme</t>
  </si>
  <si>
    <t>of Arrangement is necessary in resolving the borrowing defaults.</t>
  </si>
  <si>
    <t>A3.</t>
  </si>
  <si>
    <t>Seasonal and Cyclical Factors</t>
  </si>
  <si>
    <t>The Group's operations were not affected by any seasonal or cyclical factors.</t>
  </si>
  <si>
    <t>A4.</t>
  </si>
  <si>
    <t>Items affecting Net Income and Cash Flow</t>
  </si>
  <si>
    <t xml:space="preserve">There were no unusual items affecting the assets, liabilities, equity, net income or cash flows of the </t>
  </si>
  <si>
    <t>Group during the financial year ended 31 January 2006.</t>
  </si>
  <si>
    <t>A5.</t>
  </si>
  <si>
    <t>Changes in Estimates</t>
  </si>
  <si>
    <t>There were no material changes in estimates of amounts reported in prior interim periods of the current</t>
  </si>
  <si>
    <t>financial quarter or in prior financial years that have a material effect in the current financial year.</t>
  </si>
  <si>
    <t>A6.</t>
  </si>
  <si>
    <t>Issuance and Repayments</t>
  </si>
  <si>
    <t xml:space="preserve">For the financial year-to-date, there were no issuances and repayment of debt and equity securities. </t>
  </si>
  <si>
    <t>The Company does not have an approved share buy-back scheme.</t>
  </si>
  <si>
    <t>A7</t>
  </si>
  <si>
    <t>Dividend Paid</t>
  </si>
  <si>
    <t xml:space="preserve">For the financial year-to-date, no dividend was paid by the Company. </t>
  </si>
  <si>
    <t>A8.</t>
  </si>
  <si>
    <t>Segmental Reporting</t>
  </si>
  <si>
    <t xml:space="preserve">The information relating to the Group's major segments by activities for the current financial </t>
  </si>
  <si>
    <t>year-to-date is as follows :-</t>
  </si>
  <si>
    <t xml:space="preserve">Profit(Loss) </t>
  </si>
  <si>
    <t>Total Assets</t>
  </si>
  <si>
    <t>Before Tax</t>
  </si>
  <si>
    <t>Employed</t>
  </si>
  <si>
    <t>Hotel and leisure</t>
  </si>
  <si>
    <t>Property investment</t>
  </si>
  <si>
    <t>Property development</t>
  </si>
  <si>
    <t>Construction, quarrying, trading and others</t>
  </si>
  <si>
    <t>A9.</t>
  </si>
  <si>
    <t>The Group's property, plant and equipment are stated at cost or valuation less accumulated depreciation</t>
  </si>
  <si>
    <t>and impairment losses. The value of land and buildings has been brought forward without amendments</t>
  </si>
  <si>
    <t>from the last audited financial statements.</t>
  </si>
  <si>
    <t>A10.</t>
  </si>
  <si>
    <t>Material events subsequent to end of the interim financial period</t>
  </si>
  <si>
    <t>There were no material events subsequent to the end of the financial year.</t>
  </si>
  <si>
    <t>A11.</t>
  </si>
  <si>
    <t>Changes In Composition Of The Group</t>
  </si>
  <si>
    <t>For the current quarter and financial year-to-date, the Group is not involved in any business combination,</t>
  </si>
  <si>
    <t>acquisition or disposal of subsidiaries and long term investments, restructuring or discontinuance of</t>
  </si>
  <si>
    <t>operations.</t>
  </si>
  <si>
    <t>A12.</t>
  </si>
  <si>
    <t>Commitments and Contingencies</t>
  </si>
  <si>
    <t>As at the date hereof, the Company was contingently liable in respect of charges over properties, pledges</t>
  </si>
  <si>
    <t xml:space="preserve">of quoted shares and guarantees to the extent of RM868,263,000 (31 January 2005 : RM809,815,000) </t>
  </si>
  <si>
    <t xml:space="preserve">given to financial institutions and corporations in respect of credit facilities granted to subsidiaries. </t>
  </si>
  <si>
    <t>A13.</t>
  </si>
  <si>
    <t>Significant Related Party Transactions</t>
  </si>
  <si>
    <t>The significant related party transactions undertaken by the Group and the Company with its related parties</t>
  </si>
  <si>
    <t>during the financial year-to-date were as follows:</t>
  </si>
  <si>
    <t>Nature of</t>
  </si>
  <si>
    <t>MB &amp; Its Subsidiaries</t>
  </si>
  <si>
    <t>Related Parties</t>
  </si>
  <si>
    <t>Transaction</t>
  </si>
  <si>
    <t>RM</t>
  </si>
  <si>
    <t>Income</t>
  </si>
  <si>
    <t>1)</t>
  </si>
  <si>
    <t xml:space="preserve">Metroplex Holdings </t>
  </si>
  <si>
    <t>Metroplex</t>
  </si>
  <si>
    <t>Rental of floor</t>
  </si>
  <si>
    <t>Sdn Bhd</t>
  </si>
  <si>
    <t>Funland  Sdn Bhd</t>
  </si>
  <si>
    <t xml:space="preserve">space at The </t>
  </si>
  <si>
    <t>Mall</t>
  </si>
  <si>
    <t>2)</t>
  </si>
  <si>
    <t>Metroplex Holdings</t>
  </si>
  <si>
    <t>Prominview</t>
  </si>
  <si>
    <t xml:space="preserve">Management </t>
  </si>
  <si>
    <t xml:space="preserve">and operation </t>
  </si>
  <si>
    <t>of hotel</t>
  </si>
  <si>
    <t>Expenses</t>
  </si>
  <si>
    <t>Jumantan Sdn Bhd</t>
  </si>
  <si>
    <t>Cergas Tegas</t>
  </si>
  <si>
    <t>Royalty fee</t>
  </si>
  <si>
    <t>for operation</t>
  </si>
  <si>
    <t>of quarry</t>
  </si>
  <si>
    <t>Maxi Murni Sdn Bhd</t>
  </si>
  <si>
    <t>Anglo Eastern</t>
  </si>
  <si>
    <t>Management</t>
  </si>
  <si>
    <t>Plantations</t>
  </si>
  <si>
    <t>fees for</t>
  </si>
  <si>
    <t>managing of</t>
  </si>
  <si>
    <t>oil palm estate</t>
  </si>
  <si>
    <t>3)</t>
  </si>
  <si>
    <t>Laundry services</t>
  </si>
  <si>
    <t>The related parties are companies which are related parties by virtue of the fact that some of the directors</t>
  </si>
  <si>
    <t>and shareholders are also directors and shareholders of the Company.</t>
  </si>
  <si>
    <t>B1.</t>
  </si>
  <si>
    <t xml:space="preserve">Review of Performance of the Company and its subsidiaries </t>
  </si>
  <si>
    <t>During the current financial year, the Group reported an operational profit of RM19.5 million before finance</t>
  </si>
  <si>
    <t xml:space="preserve">costs of RM91.8  million and before provision and impairment charges of RM218.0 million which resulted </t>
  </si>
  <si>
    <t>in the Group reporting a pre-tax loss of RM290.4 million</t>
  </si>
  <si>
    <t>The Group's revenue for the current financial year was RM125.4 million compared to RM265.3 million in the</t>
  </si>
  <si>
    <t>previous financial year.  The financial performance of the Group and of the hotel and leisure division for the</t>
  </si>
  <si>
    <t>current financial year and the previous financial year were not comparable because the results of the</t>
  </si>
  <si>
    <t>previous financial year include :</t>
  </si>
  <si>
    <t>(a)   the financial results of Legend International Resorts Limited ("LIR") and its subsidiaries.</t>
  </si>
  <si>
    <t xml:space="preserve">(b)   the write-back of accumulated losses totaling RM24.2 million as a result of the involuntary </t>
  </si>
  <si>
    <t xml:space="preserve">        dissolution of an indirect subsidiary, Eastern Sun Shipping Limited on 1 April 2004, and</t>
  </si>
  <si>
    <t>(c)   credit arising from the deconsolidation of the financial results of LIR totaling RM268.8 million.</t>
  </si>
  <si>
    <t>The financial results of LIR and its subsidiaries were excluded from the consolidation of the Group's</t>
  </si>
  <si>
    <t xml:space="preserve">results effective 21 December 2004. </t>
  </si>
  <si>
    <t>In summary, the segmental results in the current financial year (FY 2006) compared to the previous</t>
  </si>
  <si>
    <t>financial year (FY 2005)  are as follows :</t>
  </si>
  <si>
    <t>Profit/(Loss) before tax</t>
  </si>
  <si>
    <t>FY 2006</t>
  </si>
  <si>
    <t>FY 2005</t>
  </si>
  <si>
    <t>RM '000</t>
  </si>
  <si>
    <t xml:space="preserve">                                                               </t>
  </si>
  <si>
    <t>B2.</t>
  </si>
  <si>
    <t>Material Changes in Quarterly Results</t>
  </si>
  <si>
    <t>The Group reported a revenue of RM28.4 million for the current quarter compared to RM33.8 million in the</t>
  </si>
  <si>
    <t>immediate preceding quarter. Due to impairment in value of assets and provision for doubtful debts, the</t>
  </si>
  <si>
    <t>Group reported a pre-tax loss of RM238.3 million for the current quarter as compared to RM16.9 million in</t>
  </si>
  <si>
    <t>the immediate preceding quarter.</t>
  </si>
  <si>
    <t>The hotel and leisure division recorded a revenue and pre-tax loss of RM16.4 million and RM3.3 million</t>
  </si>
  <si>
    <t>respectively for the current quarter compared to revenue of RM20.4 million and pre-tax profit of RM1.1</t>
  </si>
  <si>
    <t>million respectively in the immediate preceding quarter.</t>
  </si>
  <si>
    <t xml:space="preserve">The Group's property investment division reported a revenue of RM8.8 million for the current quarter </t>
  </si>
  <si>
    <t xml:space="preserve">compared to RM9.8 million for the immediate preceding quarter. Pre-tax profit for the current quarter </t>
  </si>
  <si>
    <t>stood at RM1.7 million compared to RM2.4 million in the immediate preceding quarter mainly due to</t>
  </si>
  <si>
    <t>deferred tax provision.</t>
  </si>
  <si>
    <t xml:space="preserve">The property development division reported a pre-tax loss of RM124.1 million in the current quarter  </t>
  </si>
  <si>
    <t>compared to RM7.9 million in the immediate preceding quarter mainly due to the impairment in value of the</t>
  </si>
  <si>
    <t>property development expenditure account totaling RM109.1 million in the current quarter.</t>
  </si>
  <si>
    <t>For the construction, quarrying, trading and others division,  revenue for the current quarter was RM7.1</t>
  </si>
  <si>
    <t>million compared to RM3.5 in the immediate preceding quarter. This division recorded a pre-tax loss of</t>
  </si>
  <si>
    <t>RM112.6 million in the current quarter compared to RM12.5 million in the immediate preceding quarter.</t>
  </si>
  <si>
    <t>B3.</t>
  </si>
  <si>
    <t>Prospects</t>
  </si>
  <si>
    <t>affected by higher interest costs until its</t>
  </si>
  <si>
    <t xml:space="preserve">The Group entered into a Sale and Purchase Agreement for the disposal of The Mall and Office Tower </t>
  </si>
  <si>
    <t xml:space="preserve">("the Property") to Kumpulan Wang Simpanan Pekerja on 30 December 2005.  Proceeds from sale of the </t>
  </si>
  <si>
    <t>Property shall  be utilised to repay the secured lenders of the Property which will help to reduce the Group's</t>
  </si>
  <si>
    <t>secured borrowings.  The Group's restructuring plan is now being mobilised by this sale and steps are taken</t>
  </si>
  <si>
    <t xml:space="preserve">to continuously negotiate with lenders to restructure the Group's borrowing to put the Group's financial </t>
  </si>
  <si>
    <t>position in a stronger footing again.  Meanwhile, the Group is currently taking steps to aggressively market</t>
  </si>
  <si>
    <t>its completed stocks and mobilise its development projects with a view to move forward as a property</t>
  </si>
  <si>
    <t>development company and hotel operator.</t>
  </si>
  <si>
    <t>B4.</t>
  </si>
  <si>
    <t>Variance on Profit Forecast and Profit Guarantee</t>
  </si>
  <si>
    <t>The Company did not issue any profit forecast and profit guarantee for this reporting quarter.</t>
  </si>
  <si>
    <t>B5.</t>
  </si>
  <si>
    <t>Current quarter</t>
  </si>
  <si>
    <t>Year-to-date</t>
  </si>
  <si>
    <t>Current year provision</t>
  </si>
  <si>
    <t>Under provision in prior years</t>
  </si>
  <si>
    <t>Deferred Taxation</t>
  </si>
  <si>
    <t xml:space="preserve">Provision for current year taxation of the Group arises mainly due to tax losses of the Company </t>
  </si>
  <si>
    <t xml:space="preserve">and certain subsidiaries are not allowed to be set-off against profits of other subsidiaries within the </t>
  </si>
  <si>
    <t>Group as no group relief is available.</t>
  </si>
  <si>
    <t>B6.</t>
  </si>
  <si>
    <t>Profit/(Loss) On Sale Of Unquoted Investments And/Or Properties</t>
  </si>
  <si>
    <t>(a)  There was no sale of unquoted investment for the current quarter.</t>
  </si>
  <si>
    <t>(b)  Included in the results of the Group were gains arising from the sale of property, plant and equipment</t>
  </si>
  <si>
    <t xml:space="preserve">       amounting to RM1,423,720</t>
  </si>
  <si>
    <t>B7.</t>
  </si>
  <si>
    <t>Quoted Securities</t>
  </si>
  <si>
    <t>There was no purchase and disposal of quoted securities for the current quarter.</t>
  </si>
  <si>
    <t xml:space="preserve">Included in the results of the Group are losses arising from the sale of quoted securities arrived  </t>
  </si>
  <si>
    <t>at as follows :-</t>
  </si>
  <si>
    <t>Current</t>
  </si>
  <si>
    <t>Quarter to-date</t>
  </si>
  <si>
    <t>Year to-date</t>
  </si>
  <si>
    <t>Sale proceeds</t>
  </si>
  <si>
    <t>Cost</t>
  </si>
  <si>
    <t>Losses</t>
  </si>
  <si>
    <t xml:space="preserve">Investments in quoted securities (excluding investment in an associated company) as at </t>
  </si>
  <si>
    <t>31 January 2006 were as follows:</t>
  </si>
  <si>
    <t xml:space="preserve">(i)    At cost </t>
  </si>
  <si>
    <t>(ii)   At carrying value / book value</t>
  </si>
  <si>
    <t>(iii)  At market value</t>
  </si>
  <si>
    <t>B8.</t>
  </si>
  <si>
    <t>Corporate Proposals</t>
  </si>
  <si>
    <t>There were no corporate proposals that have been announced by the Company that were not completed</t>
  </si>
  <si>
    <t>as at the date of this announcement except for the following :</t>
  </si>
  <si>
    <t xml:space="preserve">The proposed rescission of the Swap Agreement which the Company entered into in 1998.  Pursuant </t>
  </si>
  <si>
    <t>to the Swap Agreement,  the Company exchanged 28,988,500 shares which the Company owned in</t>
  </si>
  <si>
    <t>Legend International Resorts Limited ("LIR") (representing 25% of LIR's issued share capital) for</t>
  </si>
  <si>
    <t>2,418,750,000 shares in Sinophil Corporation ("Sinophil") (representing 21.9% of  Sinophil's issued</t>
  </si>
  <si>
    <t>share capital).  Sinophil is a company incorporated in the Philippines and listed on the Philippine</t>
  </si>
  <si>
    <t>Stock Exchange.</t>
  </si>
  <si>
    <t>The Swap Agreement was made with a view of forming a strategic business alliance in the</t>
  </si>
  <si>
    <t xml:space="preserve">Philippines.  However, such alliance is no longer feasible under the current economic situation </t>
  </si>
  <si>
    <t>and the parties to the Swap Agreement have agreed to rescind it by entering into a Memorandum</t>
  </si>
  <si>
    <t>of Agreement on 23 August 2001.</t>
  </si>
  <si>
    <t xml:space="preserve">Under the Memorandum of Agreement, the Company will return the Sinophil shares to Sinophil </t>
  </si>
  <si>
    <t>in exchange for LIR shares, whereupon the Company's equity interest in LIR will revert to</t>
  </si>
  <si>
    <t xml:space="preserve">85% from the current 60%.  The application of rescission of the Sinophil share swap with the </t>
  </si>
  <si>
    <t xml:space="preserve">local authorities is pending the redemption of Sinophil shares pledged with the banks, of which </t>
  </si>
  <si>
    <t>negotiations is now in progress.</t>
  </si>
  <si>
    <t>Upon completion of the rescission, Sinophil will cease to be a 21.9% associated company of the</t>
  </si>
  <si>
    <t>Company, and the Company will cease to have an interest in Sinophil's gains or losses.</t>
  </si>
  <si>
    <t xml:space="preserve">Since the expiry of the RO on 21 October 2004, the Company and its financial advisors have </t>
  </si>
  <si>
    <t xml:space="preserve">formulated a fresh restructuring plan which involves arrangements and compromises with the </t>
  </si>
  <si>
    <t xml:space="preserve">various classes of financial institution creditors. The Restructuring Plan of the Company shall </t>
  </si>
  <si>
    <t xml:space="preserve">consist of proposals for capital reduction and consolidation, proposed schemes for unsecured </t>
  </si>
  <si>
    <t>creditors and proposed bilateral arrangements with its secured and partially secured creditors which</t>
  </si>
  <si>
    <t xml:space="preserve">may involve realisation of assets by the Group and the Company to repay its obligations to its </t>
  </si>
  <si>
    <t>financial institution creditors.</t>
  </si>
  <si>
    <t>Discussions and negotiations are still on-going and a formal announcement would be made once an</t>
  </si>
  <si>
    <t>optimal formulation is achieved and finalised.</t>
  </si>
  <si>
    <t>(c)</t>
  </si>
  <si>
    <t xml:space="preserve">On 30 December 2005, Metroplex Holdings Sdn Bhd ("MHSB"), a wholly-owned subsidiary had </t>
  </si>
  <si>
    <t>entered into a conditional sale and purchase agreement with Kumpulan Wang Simpanan Pekerja</t>
  </si>
  <si>
    <t>("KWSP") for the proposed disposal of a shopping complex known as The Mall and an office building</t>
  </si>
  <si>
    <t>together with 1,323 car parking bays for a total cash consideration of RM438.33 million.</t>
  </si>
  <si>
    <t>The Proposed Disposal is subject to :-</t>
  </si>
  <si>
    <t>(i)</t>
  </si>
  <si>
    <t xml:space="preserve">Metroplex Berhad ("MB") obtaining the approval of the Securities Commission for the Proposed </t>
  </si>
  <si>
    <t>Disposal</t>
  </si>
  <si>
    <t>(ii)</t>
  </si>
  <si>
    <t xml:space="preserve">MB obtaining the approval of their shareholders at an Extraordinary General Meeting to be </t>
  </si>
  <si>
    <t>convened;</t>
  </si>
  <si>
    <t>(iii)</t>
  </si>
  <si>
    <t>KWSP obtaining the approval from the Foreign Investment Committee for the acquisition of the</t>
  </si>
  <si>
    <t>Property;</t>
  </si>
  <si>
    <t>(iv)</t>
  </si>
  <si>
    <t>MHSB obtaining the approval of their shareholders; and</t>
  </si>
  <si>
    <t>(v)</t>
  </si>
  <si>
    <t>Approval of any other relevant authorities (if required).</t>
  </si>
  <si>
    <t>B9.</t>
  </si>
  <si>
    <t>Group Borrowings And Debt Securities</t>
  </si>
  <si>
    <t>The Group's borrowings and debt securities as at the end of the reporting quarter are as follows:-</t>
  </si>
  <si>
    <t>Repayable within 12 months</t>
  </si>
  <si>
    <t>Repayable after 12 months</t>
  </si>
  <si>
    <t>Secured</t>
  </si>
  <si>
    <t>Unsecured</t>
  </si>
  <si>
    <t>Ringgit Malaysia Loan</t>
  </si>
  <si>
    <t>Foreign Loan - US$</t>
  </si>
  <si>
    <t xml:space="preserve">                      - Peso</t>
  </si>
  <si>
    <t>Total borrowings</t>
  </si>
  <si>
    <t>*</t>
  </si>
  <si>
    <t>*  Loans totalling RM120,408,000 were secured by way of corporate guarantees of the Company.</t>
  </si>
  <si>
    <t>The Company was contingently liable in respect of corporate guarantees given to local and foreign financial</t>
  </si>
  <si>
    <t xml:space="preserve">institutions and corporations to the extent of RM630,370,000 in respect of credit facilities granted to Legend </t>
  </si>
  <si>
    <t>International Resorts Limited and its subsidiaries.</t>
  </si>
  <si>
    <t>B10.</t>
  </si>
  <si>
    <t>Off Balance Sheet Financial Instruments</t>
  </si>
  <si>
    <t>There were no off balance sheet financial instruments at the date of issue of this quarterly report.</t>
  </si>
  <si>
    <t>B11.</t>
  </si>
  <si>
    <t>Material Litigations</t>
  </si>
  <si>
    <t>The Group's material litigations pending as at the date hereof is attached as Appendix I.</t>
  </si>
  <si>
    <t>B12.</t>
  </si>
  <si>
    <t>Dividend Proposed</t>
  </si>
  <si>
    <t>The Company has no distributable reserves from which a dividend may be declared.</t>
  </si>
  <si>
    <t>B13.</t>
  </si>
  <si>
    <t>Earnings per share</t>
  </si>
  <si>
    <t xml:space="preserve">Basic loss per share of the Group is calculated by dividing the net loss attributable to shareholders </t>
  </si>
  <si>
    <t>by the weighted average number of ordinary shares in issue during the current reporting quarter</t>
  </si>
  <si>
    <t>and financial year-to-date.</t>
  </si>
  <si>
    <t>Year-to-</t>
  </si>
  <si>
    <t>Quarter</t>
  </si>
  <si>
    <t>date</t>
  </si>
  <si>
    <t>Net loss attributable to shareholders (RM'000)</t>
  </si>
  <si>
    <t>Weighted average number of ordinary shares in issue ('000)</t>
  </si>
  <si>
    <t>Basic loss per share (sen)</t>
  </si>
  <si>
    <t>Diluted loss per share</t>
  </si>
  <si>
    <t>The potential ordinary shares are anti-dilutive, thus the diluted and basic loss per share are the same.</t>
  </si>
  <si>
    <t xml:space="preserve">  BY ORDER OF THE BOARD</t>
  </si>
  <si>
    <t xml:space="preserve">  CHONG LEE FAH (MAICSA No : 0732019)</t>
  </si>
  <si>
    <t xml:space="preserve">  LEE SWEE SHIM (LS No : 005950)</t>
  </si>
  <si>
    <t xml:space="preserve">  Company Secretaries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</si>
</sst>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_)"/>
    <numFmt numFmtId="177" formatCode="#,##0.0_);\(#,##0.0\)"/>
    <numFmt numFmtId="178" formatCode="#,##0.000_);\(#,##0.000\)"/>
    <numFmt numFmtId="179" formatCode="#,##0.0000_);\(#,##0.0000\)"/>
    <numFmt numFmtId="180" formatCode="#,##0.00000_);\(#,##0.00000\)"/>
    <numFmt numFmtId="181" formatCode="#,##0_);\(#,##0\);\-\ \ "/>
    <numFmt numFmtId="182" formatCode="#,##0.0_);\(#,##0.0\);\-\ \ "/>
    <numFmt numFmtId="183" formatCode="#,##0,_);\(#,##0,\);\-\ \ "/>
    <numFmt numFmtId="184" formatCode="0.0%"/>
    <numFmt numFmtId="185" formatCode="#,##0.00_);\(#,##0.00\);\-\ \ "/>
    <numFmt numFmtId="186" formatCode="#,##0.000_);\(#,##0.000\);\-\ \ "/>
    <numFmt numFmtId="187" formatCode="_(* #,##0.0_);_(* \(#,##0.0\);_(* &quot;-&quot;?_);_(@_)"/>
    <numFmt numFmtId="188" formatCode="_(* #,##0.0_);_(* \(#,##0.0\);_(* &quot;-&quot;_);_(@_)"/>
    <numFmt numFmtId="189" formatCode="_(* #,##0.00_);_(* \(#,##0.00\);_(* &quot;-&quot;_);_(@_)"/>
    <numFmt numFmtId="190" formatCode="[$-409]dddd\,\ mmmm\ dd\,\ yyyy"/>
    <numFmt numFmtId="191" formatCode="[$-409]d\-mmm\-yy;@"/>
    <numFmt numFmtId="192" formatCode="#,##0.0;\-#,##0.0"/>
    <numFmt numFmtId="193" formatCode="#,##0.00;\(#,##0.00\)"/>
    <numFmt numFmtId="194" formatCode="#,##0.0000_);\(#,##0.0000\);\-\ \ "/>
    <numFmt numFmtId="195" formatCode="#,##0;\(#,##0\)"/>
    <numFmt numFmtId="196" formatCode="#,##0;\(#,##0\);\-\ \ \ "/>
    <numFmt numFmtId="197" formatCode="#,##0.0;\(#,##0.0\);\-\ \ "/>
    <numFmt numFmtId="198" formatCode="_-* #,##0.0_-;\-* #,##0.0_-;_-* &quot;-&quot;?_-;_-@_-"/>
    <numFmt numFmtId="199" formatCode="_(* #,##0.000_);_(* \(#,##0.000\);_(* &quot;-&quot;??_);_(@_)"/>
    <numFmt numFmtId="200" formatCode="#,##0.000000_);\(#,##0.000000\)"/>
    <numFmt numFmtId="201" formatCode="#,##0.0000000_);\(#,##0.0000000\)"/>
  </numFmts>
  <fonts count="31">
    <font>
      <sz val="12"/>
      <name val="Courier Ne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1"/>
      <name val="Times New Roman"/>
      <family val="0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Courier New"/>
      <family val="3"/>
    </font>
    <font>
      <b/>
      <i/>
      <sz val="11"/>
      <name val="Times New Roman"/>
      <family val="1"/>
    </font>
    <font>
      <sz val="11"/>
      <name val="Courier New"/>
      <family val="0"/>
    </font>
    <font>
      <u val="single"/>
      <sz val="14"/>
      <name val="Times New Roman"/>
      <family val="1"/>
    </font>
    <font>
      <sz val="15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31">
    <xf numFmtId="37" fontId="0" fillId="0" borderId="0">
      <alignment/>
      <protection/>
    </xf>
    <xf numFmtId="12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2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10" fontId="3" fillId="3" borderId="1" applyNumberFormat="0" applyBorder="0" applyAlignment="0" applyProtection="0"/>
    <xf numFmtId="176" fontId="5" fillId="0" borderId="0">
      <alignment/>
      <protection/>
    </xf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40" fontId="8" fillId="0" borderId="0">
      <alignment/>
      <protection/>
    </xf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</cellStyleXfs>
  <cellXfs count="265">
    <xf numFmtId="37" fontId="0" fillId="0" borderId="0" xfId="0" applyAlignment="1">
      <alignment/>
    </xf>
    <xf numFmtId="37" fontId="9" fillId="0" borderId="0" xfId="0" applyFont="1" applyAlignment="1">
      <alignment vertical="center"/>
    </xf>
    <xf numFmtId="37" fontId="10" fillId="0" borderId="0" xfId="0" applyFont="1" applyAlignment="1">
      <alignment horizontal="center" vertical="center"/>
    </xf>
    <xf numFmtId="37" fontId="11" fillId="0" borderId="0" xfId="0" applyFont="1" applyAlignment="1">
      <alignment vertical="center"/>
    </xf>
    <xf numFmtId="37" fontId="12" fillId="0" borderId="0" xfId="0" applyFont="1" applyAlignment="1">
      <alignment horizontal="center" vertical="center"/>
    </xf>
    <xf numFmtId="37" fontId="13" fillId="0" borderId="0" xfId="0" applyFont="1" applyAlignment="1">
      <alignment horizontal="center" vertical="center"/>
    </xf>
    <xf numFmtId="37" fontId="9" fillId="0" borderId="0" xfId="0" applyFont="1" applyAlignment="1">
      <alignment horizontal="center" vertical="center"/>
    </xf>
    <xf numFmtId="37" fontId="9" fillId="0" borderId="2" xfId="0" applyFont="1" applyBorder="1" applyAlignment="1">
      <alignment horizontal="center" vertical="center"/>
    </xf>
    <xf numFmtId="37" fontId="9" fillId="0" borderId="3" xfId="0" applyFont="1" applyBorder="1" applyAlignment="1">
      <alignment vertical="center"/>
    </xf>
    <xf numFmtId="37" fontId="9" fillId="0" borderId="0" xfId="0" applyFont="1" applyAlignment="1">
      <alignment/>
    </xf>
    <xf numFmtId="37" fontId="9" fillId="0" borderId="4" xfId="0" applyFont="1" applyBorder="1" applyAlignment="1">
      <alignment horizontal="center" vertical="center"/>
    </xf>
    <xf numFmtId="37" fontId="15" fillId="0" borderId="0" xfId="0" applyFont="1" applyBorder="1" applyAlignment="1">
      <alignment horizontal="center"/>
    </xf>
    <xf numFmtId="41" fontId="16" fillId="0" borderId="5" xfId="0" applyNumberFormat="1" applyFont="1" applyBorder="1" applyAlignment="1" applyProtection="1">
      <alignment horizontal="center"/>
      <protection/>
    </xf>
    <xf numFmtId="41" fontId="16" fillId="0" borderId="6" xfId="0" applyNumberFormat="1" applyFont="1" applyBorder="1" applyAlignment="1" applyProtection="1">
      <alignment horizontal="center"/>
      <protection/>
    </xf>
    <xf numFmtId="37" fontId="11" fillId="0" borderId="0" xfId="0" applyFont="1" applyAlignment="1">
      <alignment/>
    </xf>
    <xf numFmtId="37" fontId="9" fillId="0" borderId="0" xfId="0" applyFont="1" applyBorder="1" applyAlignment="1">
      <alignment/>
    </xf>
    <xf numFmtId="41" fontId="16" fillId="0" borderId="7" xfId="0" applyNumberFormat="1" applyFont="1" applyBorder="1" applyAlignment="1" applyProtection="1">
      <alignment horizontal="center"/>
      <protection/>
    </xf>
    <xf numFmtId="41" fontId="16" fillId="0" borderId="5" xfId="0" applyNumberFormat="1" applyFont="1" applyBorder="1" applyAlignment="1">
      <alignment/>
    </xf>
    <xf numFmtId="37" fontId="9" fillId="0" borderId="8" xfId="0" applyFont="1" applyBorder="1" applyAlignment="1">
      <alignment horizontal="center" vertical="center"/>
    </xf>
    <xf numFmtId="37" fontId="9" fillId="0" borderId="1" xfId="0" applyFont="1" applyBorder="1" applyAlignment="1">
      <alignment horizontal="center" vertical="center"/>
    </xf>
    <xf numFmtId="37" fontId="9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37" fontId="9" fillId="0" borderId="0" xfId="0" applyFont="1" applyAlignment="1">
      <alignment vertical="top" wrapText="1"/>
    </xf>
    <xf numFmtId="37" fontId="9" fillId="0" borderId="1" xfId="0" applyFont="1" applyBorder="1" applyAlignment="1">
      <alignment horizontal="center" vertical="top"/>
    </xf>
    <xf numFmtId="37" fontId="9" fillId="0" borderId="1" xfId="0" applyFont="1" applyBorder="1" applyAlignment="1">
      <alignment vertical="center" wrapText="1"/>
    </xf>
    <xf numFmtId="41" fontId="9" fillId="0" borderId="1" xfId="0" applyNumberFormat="1" applyFont="1" applyBorder="1" applyAlignment="1">
      <alignment wrapText="1"/>
    </xf>
    <xf numFmtId="37" fontId="11" fillId="0" borderId="0" xfId="0" applyFont="1" applyAlignment="1">
      <alignment vertical="top" wrapText="1"/>
    </xf>
    <xf numFmtId="37" fontId="9" fillId="0" borderId="0" xfId="0" applyFont="1" applyAlignment="1">
      <alignment vertical="center" wrapText="1"/>
    </xf>
    <xf numFmtId="189" fontId="9" fillId="0" borderId="1" xfId="0" applyNumberFormat="1" applyFont="1" applyBorder="1" applyAlignment="1">
      <alignment vertical="center" wrapText="1"/>
    </xf>
    <xf numFmtId="37" fontId="11" fillId="0" borderId="0" xfId="0" applyFont="1" applyAlignment="1">
      <alignment vertical="center" wrapText="1"/>
    </xf>
    <xf numFmtId="41" fontId="9" fillId="0" borderId="0" xfId="0" applyNumberFormat="1" applyFont="1" applyAlignment="1">
      <alignment/>
    </xf>
    <xf numFmtId="37" fontId="9" fillId="0" borderId="1" xfId="0" applyFont="1" applyBorder="1" applyAlignment="1">
      <alignment horizontal="center" vertical="top" wrapText="1"/>
    </xf>
    <xf numFmtId="37" fontId="9" fillId="0" borderId="1" xfId="0" applyFont="1" applyBorder="1" applyAlignment="1">
      <alignment vertical="top" wrapText="1"/>
    </xf>
    <xf numFmtId="37" fontId="9" fillId="0" borderId="9" xfId="0" applyFont="1" applyBorder="1" applyAlignment="1">
      <alignment/>
    </xf>
    <xf numFmtId="41" fontId="9" fillId="0" borderId="9" xfId="0" applyNumberFormat="1" applyFont="1" applyBorder="1" applyAlignment="1">
      <alignment/>
    </xf>
    <xf numFmtId="41" fontId="9" fillId="0" borderId="10" xfId="0" applyNumberFormat="1" applyFont="1" applyBorder="1" applyAlignment="1">
      <alignment/>
    </xf>
    <xf numFmtId="37" fontId="9" fillId="0" borderId="4" xfId="0" applyFont="1" applyBorder="1" applyAlignment="1">
      <alignment horizontal="left" vertical="center"/>
    </xf>
    <xf numFmtId="41" fontId="9" fillId="0" borderId="0" xfId="0" applyNumberFormat="1" applyFont="1" applyBorder="1" applyAlignment="1">
      <alignment/>
    </xf>
    <xf numFmtId="41" fontId="9" fillId="0" borderId="11" xfId="0" applyNumberFormat="1" applyFont="1" applyBorder="1" applyAlignment="1">
      <alignment/>
    </xf>
    <xf numFmtId="37" fontId="9" fillId="0" borderId="12" xfId="0" applyFont="1" applyBorder="1" applyAlignment="1">
      <alignment/>
    </xf>
    <xf numFmtId="41" fontId="9" fillId="0" borderId="12" xfId="0" applyNumberFormat="1" applyFont="1" applyBorder="1" applyAlignment="1">
      <alignment/>
    </xf>
    <xf numFmtId="41" fontId="9" fillId="0" borderId="13" xfId="0" applyNumberFormat="1" applyFont="1" applyBorder="1" applyAlignment="1">
      <alignment/>
    </xf>
    <xf numFmtId="37" fontId="14" fillId="0" borderId="0" xfId="0" applyFont="1" applyAlignment="1">
      <alignment horizontal="left" vertical="center"/>
    </xf>
    <xf numFmtId="41" fontId="9" fillId="0" borderId="1" xfId="0" applyNumberFormat="1" applyFont="1" applyBorder="1" applyAlignment="1">
      <alignment vertical="center" wrapText="1"/>
    </xf>
    <xf numFmtId="41" fontId="9" fillId="0" borderId="1" xfId="0" applyNumberFormat="1" applyFont="1" applyFill="1" applyBorder="1" applyAlignment="1">
      <alignment vertical="center"/>
    </xf>
    <xf numFmtId="37" fontId="11" fillId="0" borderId="0" xfId="0" applyFont="1" applyAlignment="1">
      <alignment horizontal="center" vertical="center"/>
    </xf>
    <xf numFmtId="41" fontId="11" fillId="0" borderId="0" xfId="0" applyNumberFormat="1" applyFont="1" applyAlignment="1">
      <alignment/>
    </xf>
    <xf numFmtId="37" fontId="13" fillId="0" borderId="0" xfId="0" applyFont="1" applyBorder="1" applyAlignment="1">
      <alignment horizontal="center" vertical="center"/>
    </xf>
    <xf numFmtId="37" fontId="14" fillId="0" borderId="4" xfId="0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11" xfId="0" applyNumberFormat="1" applyFont="1" applyBorder="1" applyAlignment="1">
      <alignment vertical="center"/>
    </xf>
    <xf numFmtId="37" fontId="9" fillId="0" borderId="14" xfId="0" applyFont="1" applyBorder="1" applyAlignment="1">
      <alignment vertical="center"/>
    </xf>
    <xf numFmtId="41" fontId="14" fillId="0" borderId="15" xfId="0" applyNumberFormat="1" applyFont="1" applyBorder="1" applyAlignment="1" applyProtection="1">
      <alignment horizontal="left" vertical="center"/>
      <protection/>
    </xf>
    <xf numFmtId="37" fontId="15" fillId="0" borderId="5" xfId="0" applyFont="1" applyBorder="1" applyAlignment="1">
      <alignment horizontal="center" vertical="center"/>
    </xf>
    <xf numFmtId="41" fontId="16" fillId="0" borderId="16" xfId="0" applyNumberFormat="1" applyFont="1" applyBorder="1" applyAlignment="1" applyProtection="1">
      <alignment horizontal="center" vertical="center"/>
      <protection/>
    </xf>
    <xf numFmtId="41" fontId="9" fillId="0" borderId="5" xfId="0" applyNumberFormat="1" applyFont="1" applyBorder="1" applyAlignment="1" applyProtection="1">
      <alignment horizontal="center" vertical="center"/>
      <protection/>
    </xf>
    <xf numFmtId="41" fontId="9" fillId="0" borderId="17" xfId="0" applyNumberFormat="1" applyFont="1" applyBorder="1" applyAlignment="1" applyProtection="1">
      <alignment horizontal="center" vertical="center"/>
      <protection/>
    </xf>
    <xf numFmtId="41" fontId="9" fillId="0" borderId="0" xfId="0" applyNumberFormat="1" applyFont="1" applyBorder="1" applyAlignment="1" applyProtection="1">
      <alignment horizontal="center" vertical="center"/>
      <protection/>
    </xf>
    <xf numFmtId="41" fontId="9" fillId="0" borderId="6" xfId="0" applyNumberFormat="1" applyFont="1" applyBorder="1" applyAlignment="1" applyProtection="1">
      <alignment horizontal="center" vertical="center"/>
      <protection/>
    </xf>
    <xf numFmtId="37" fontId="9" fillId="0" borderId="5" xfId="0" applyFont="1" applyBorder="1" applyAlignment="1">
      <alignment vertical="center"/>
    </xf>
    <xf numFmtId="41" fontId="16" fillId="0" borderId="5" xfId="0" applyNumberFormat="1" applyFont="1" applyBorder="1" applyAlignment="1" applyProtection="1">
      <alignment horizontal="center" vertical="center"/>
      <protection/>
    </xf>
    <xf numFmtId="41" fontId="9" fillId="0" borderId="7" xfId="0" applyNumberFormat="1" applyFont="1" applyBorder="1" applyAlignment="1" applyProtection="1">
      <alignment horizontal="center" vertical="center"/>
      <protection/>
    </xf>
    <xf numFmtId="41" fontId="16" fillId="0" borderId="5" xfId="0" applyNumberFormat="1" applyFont="1" applyBorder="1" applyAlignment="1">
      <alignment vertical="center"/>
    </xf>
    <xf numFmtId="41" fontId="9" fillId="0" borderId="5" xfId="0" applyNumberFormat="1" applyFont="1" applyBorder="1" applyAlignment="1">
      <alignment vertical="center"/>
    </xf>
    <xf numFmtId="41" fontId="9" fillId="0" borderId="18" xfId="0" applyNumberFormat="1" applyFont="1" applyBorder="1" applyAlignment="1">
      <alignment vertical="center"/>
    </xf>
    <xf numFmtId="41" fontId="9" fillId="0" borderId="18" xfId="0" applyNumberFormat="1" applyFont="1" applyBorder="1" applyAlignment="1" applyProtection="1">
      <alignment horizontal="center" vertical="center"/>
      <protection/>
    </xf>
    <xf numFmtId="37" fontId="9" fillId="0" borderId="19" xfId="0" applyFont="1" applyBorder="1" applyAlignment="1">
      <alignment vertical="center"/>
    </xf>
    <xf numFmtId="41" fontId="9" fillId="0" borderId="20" xfId="0" applyNumberFormat="1" applyFont="1" applyBorder="1" applyAlignment="1" applyProtection="1">
      <alignment horizontal="center" vertical="center"/>
      <protection/>
    </xf>
    <xf numFmtId="37" fontId="9" fillId="0" borderId="21" xfId="0" applyFont="1" applyBorder="1" applyAlignment="1">
      <alignment vertical="center"/>
    </xf>
    <xf numFmtId="41" fontId="9" fillId="0" borderId="17" xfId="15" applyNumberFormat="1" applyFont="1" applyBorder="1" applyAlignment="1">
      <alignment vertical="center"/>
    </xf>
    <xf numFmtId="188" fontId="9" fillId="0" borderId="17" xfId="15" applyNumberFormat="1" applyFont="1" applyBorder="1" applyAlignment="1">
      <alignment vertical="center"/>
    </xf>
    <xf numFmtId="37" fontId="9" fillId="0" borderId="4" xfId="0" applyFont="1" applyBorder="1" applyAlignment="1">
      <alignment vertical="center"/>
    </xf>
    <xf numFmtId="41" fontId="9" fillId="0" borderId="18" xfId="0" applyNumberFormat="1" applyFont="1" applyFill="1" applyBorder="1" applyAlignment="1">
      <alignment vertical="center"/>
    </xf>
    <xf numFmtId="41" fontId="9" fillId="0" borderId="20" xfId="0" applyNumberFormat="1" applyFont="1" applyBorder="1" applyAlignment="1">
      <alignment vertical="center"/>
    </xf>
    <xf numFmtId="41" fontId="9" fillId="0" borderId="20" xfId="0" applyNumberFormat="1" applyFont="1" applyFill="1" applyBorder="1" applyAlignment="1">
      <alignment vertical="center"/>
    </xf>
    <xf numFmtId="37" fontId="9" fillId="0" borderId="8" xfId="0" applyFont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189" fontId="9" fillId="0" borderId="0" xfId="0" applyNumberFormat="1" applyFont="1" applyAlignment="1">
      <alignment vertical="center"/>
    </xf>
    <xf numFmtId="189" fontId="9" fillId="0" borderId="0" xfId="0" applyNumberFormat="1" applyFont="1" applyFill="1" applyAlignment="1">
      <alignment vertical="center"/>
    </xf>
    <xf numFmtId="37" fontId="13" fillId="0" borderId="0" xfId="0" applyFont="1" applyAlignment="1" applyProtection="1">
      <alignment horizontal="left" vertical="center"/>
      <protection/>
    </xf>
    <xf numFmtId="41" fontId="11" fillId="0" borderId="0" xfId="0" applyNumberFormat="1" applyFont="1" applyAlignment="1">
      <alignment vertical="center"/>
    </xf>
    <xf numFmtId="37" fontId="0" fillId="0" borderId="0" xfId="0" applyAlignment="1">
      <alignment vertical="center"/>
    </xf>
    <xf numFmtId="37" fontId="8" fillId="0" borderId="0" xfId="0" applyFont="1" applyAlignment="1">
      <alignment horizontal="center" vertical="center"/>
    </xf>
    <xf numFmtId="37" fontId="13" fillId="0" borderId="0" xfId="0" applyFont="1" applyAlignment="1">
      <alignment vertical="center"/>
    </xf>
    <xf numFmtId="37" fontId="17" fillId="0" borderId="0" xfId="0" applyFont="1" applyAlignment="1">
      <alignment vertical="center"/>
    </xf>
    <xf numFmtId="37" fontId="18" fillId="0" borderId="0" xfId="0" applyFont="1" applyAlignment="1">
      <alignment vertical="center"/>
    </xf>
    <xf numFmtId="173" fontId="18" fillId="0" borderId="0" xfId="0" applyNumberFormat="1" applyFont="1" applyAlignment="1">
      <alignment vertical="center"/>
    </xf>
    <xf numFmtId="37" fontId="10" fillId="0" borderId="0" xfId="0" applyFont="1" applyAlignment="1" applyProtection="1">
      <alignment horizontal="left" vertical="center"/>
      <protection/>
    </xf>
    <xf numFmtId="37" fontId="16" fillId="0" borderId="0" xfId="0" applyFont="1" applyAlignment="1">
      <alignment vertical="center"/>
    </xf>
    <xf numFmtId="173" fontId="16" fillId="0" borderId="0" xfId="0" applyNumberFormat="1" applyFont="1" applyAlignment="1">
      <alignment vertical="center"/>
    </xf>
    <xf numFmtId="173" fontId="8" fillId="0" borderId="0" xfId="0" applyNumberFormat="1" applyFont="1" applyAlignment="1">
      <alignment horizontal="right" vertical="center"/>
    </xf>
    <xf numFmtId="37" fontId="12" fillId="0" borderId="0" xfId="0" applyFont="1" applyAlignment="1" applyProtection="1">
      <alignment horizontal="center" vertical="center"/>
      <protection/>
    </xf>
    <xf numFmtId="173" fontId="14" fillId="0" borderId="0" xfId="0" applyNumberFormat="1" applyFont="1" applyAlignment="1" applyProtection="1">
      <alignment horizontal="center" vertical="center"/>
      <protection/>
    </xf>
    <xf numFmtId="173" fontId="12" fillId="0" borderId="0" xfId="0" applyNumberFormat="1" applyFont="1" applyAlignment="1" applyProtection="1">
      <alignment horizontal="center" vertical="center"/>
      <protection/>
    </xf>
    <xf numFmtId="37" fontId="19" fillId="0" borderId="0" xfId="0" applyFont="1" applyAlignment="1" applyProtection="1">
      <alignment vertical="center"/>
      <protection/>
    </xf>
    <xf numFmtId="37" fontId="19" fillId="0" borderId="0" xfId="0" applyFont="1" applyAlignment="1" applyProtection="1">
      <alignment horizontal="left" vertical="center"/>
      <protection/>
    </xf>
    <xf numFmtId="37" fontId="19" fillId="0" borderId="0" xfId="0" applyFont="1" applyAlignment="1">
      <alignment vertical="center"/>
    </xf>
    <xf numFmtId="173" fontId="19" fillId="0" borderId="0" xfId="15" applyNumberFormat="1" applyFont="1" applyAlignment="1" applyProtection="1">
      <alignment vertical="center"/>
      <protection/>
    </xf>
    <xf numFmtId="173" fontId="19" fillId="0" borderId="0" xfId="15" applyNumberFormat="1" applyFont="1" applyAlignment="1">
      <alignment vertical="center"/>
    </xf>
    <xf numFmtId="173" fontId="19" fillId="0" borderId="0" xfId="15" applyNumberFormat="1" applyFont="1" applyFill="1" applyAlignment="1" applyProtection="1">
      <alignment vertical="center"/>
      <protection/>
    </xf>
    <xf numFmtId="173" fontId="19" fillId="0" borderId="22" xfId="15" applyNumberFormat="1" applyFont="1" applyBorder="1" applyAlignment="1" applyProtection="1">
      <alignment vertical="center"/>
      <protection/>
    </xf>
    <xf numFmtId="37" fontId="20" fillId="0" borderId="0" xfId="0" applyFont="1" applyAlignment="1">
      <alignment vertical="center"/>
    </xf>
    <xf numFmtId="173" fontId="19" fillId="0" borderId="23" xfId="15" applyNumberFormat="1" applyFont="1" applyBorder="1" applyAlignment="1" applyProtection="1">
      <alignment vertical="center"/>
      <protection/>
    </xf>
    <xf numFmtId="173" fontId="19" fillId="0" borderId="0" xfId="0" applyNumberFormat="1" applyFont="1" applyAlignment="1">
      <alignment vertical="center"/>
    </xf>
    <xf numFmtId="173" fontId="19" fillId="0" borderId="0" xfId="0" applyNumberFormat="1" applyFont="1" applyAlignment="1" applyProtection="1">
      <alignment vertical="center"/>
      <protection/>
    </xf>
    <xf numFmtId="173" fontId="19" fillId="0" borderId="12" xfId="0" applyNumberFormat="1" applyFont="1" applyFill="1" applyBorder="1" applyAlignment="1">
      <alignment vertical="center"/>
    </xf>
    <xf numFmtId="173" fontId="19" fillId="0" borderId="12" xfId="0" applyNumberFormat="1" applyFont="1" applyBorder="1" applyAlignment="1">
      <alignment vertical="center"/>
    </xf>
    <xf numFmtId="177" fontId="19" fillId="0" borderId="0" xfId="0" applyNumberFormat="1" applyFont="1" applyAlignment="1" applyProtection="1">
      <alignment vertical="center"/>
      <protection/>
    </xf>
    <xf numFmtId="172" fontId="19" fillId="0" borderId="0" xfId="0" applyNumberFormat="1" applyFont="1" applyFill="1" applyAlignment="1" applyProtection="1">
      <alignment vertical="center"/>
      <protection/>
    </xf>
    <xf numFmtId="172" fontId="19" fillId="0" borderId="0" xfId="0" applyNumberFormat="1" applyFont="1" applyAlignment="1" applyProtection="1">
      <alignment vertical="center"/>
      <protection/>
    </xf>
    <xf numFmtId="177" fontId="18" fillId="0" borderId="0" xfId="0" applyNumberFormat="1" applyFont="1" applyAlignment="1">
      <alignment vertical="center"/>
    </xf>
    <xf numFmtId="37" fontId="18" fillId="0" borderId="0" xfId="0" applyFont="1" applyAlignment="1" quotePrefix="1">
      <alignment horizontal="center" vertical="center"/>
    </xf>
    <xf numFmtId="37" fontId="18" fillId="0" borderId="0" xfId="0" applyFont="1" applyAlignment="1">
      <alignment horizontal="center" vertical="center"/>
    </xf>
    <xf numFmtId="173" fontId="0" fillId="0" borderId="0" xfId="0" applyNumberFormat="1" applyAlignment="1">
      <alignment vertical="center"/>
    </xf>
    <xf numFmtId="181" fontId="8" fillId="0" borderId="0" xfId="0" applyNumberFormat="1" applyFont="1" applyAlignment="1">
      <alignment horizontal="center" vertical="center"/>
    </xf>
    <xf numFmtId="37" fontId="12" fillId="0" borderId="0" xfId="0" applyFont="1" applyAlignment="1">
      <alignment horizontal="left" vertical="center"/>
    </xf>
    <xf numFmtId="181" fontId="12" fillId="0" borderId="0" xfId="0" applyNumberFormat="1" applyFont="1" applyAlignment="1">
      <alignment horizontal="center" vertical="center"/>
    </xf>
    <xf numFmtId="181" fontId="8" fillId="0" borderId="0" xfId="0" applyNumberFormat="1" applyFont="1" applyAlignment="1" applyProtection="1">
      <alignment horizontal="center" vertical="center"/>
      <protection/>
    </xf>
    <xf numFmtId="37" fontId="12" fillId="0" borderId="0" xfId="0" applyFont="1" applyAlignment="1" applyProtection="1">
      <alignment horizontal="left" vertical="center"/>
      <protection/>
    </xf>
    <xf numFmtId="181" fontId="17" fillId="0" borderId="0" xfId="0" applyNumberFormat="1" applyFont="1" applyAlignment="1">
      <alignment vertical="center"/>
    </xf>
    <xf numFmtId="37" fontId="8" fillId="0" borderId="0" xfId="0" applyFont="1" applyAlignment="1">
      <alignment vertical="center"/>
    </xf>
    <xf numFmtId="37" fontId="8" fillId="0" borderId="0" xfId="0" applyFont="1" applyAlignment="1" applyProtection="1">
      <alignment horizontal="center" vertical="center"/>
      <protection/>
    </xf>
    <xf numFmtId="37" fontId="14" fillId="0" borderId="0" xfId="0" applyFont="1" applyAlignment="1" applyProtection="1">
      <alignment horizontal="center" vertical="center"/>
      <protection/>
    </xf>
    <xf numFmtId="181" fontId="16" fillId="0" borderId="0" xfId="0" applyNumberFormat="1" applyFont="1" applyAlignment="1">
      <alignment vertical="center"/>
    </xf>
    <xf numFmtId="37" fontId="8" fillId="0" borderId="0" xfId="0" applyFont="1" applyAlignment="1" applyProtection="1">
      <alignment horizontal="left" vertical="center"/>
      <protection/>
    </xf>
    <xf numFmtId="173" fontId="16" fillId="0" borderId="0" xfId="15" applyNumberFormat="1" applyFont="1" applyAlignment="1" applyProtection="1">
      <alignment vertical="center"/>
      <protection/>
    </xf>
    <xf numFmtId="37" fontId="16" fillId="0" borderId="0" xfId="0" applyFont="1" applyAlignment="1" applyProtection="1">
      <alignment horizontal="left" vertical="center"/>
      <protection/>
    </xf>
    <xf numFmtId="181" fontId="16" fillId="0" borderId="0" xfId="0" applyNumberFormat="1" applyFont="1" applyAlignment="1" applyProtection="1">
      <alignment horizontal="right" vertical="center"/>
      <protection/>
    </xf>
    <xf numFmtId="37" fontId="16" fillId="0" borderId="0" xfId="0" applyFont="1" applyAlignment="1" applyProtection="1">
      <alignment horizontal="right" vertical="center"/>
      <protection/>
    </xf>
    <xf numFmtId="181" fontId="16" fillId="0" borderId="12" xfId="0" applyNumberFormat="1" applyFont="1" applyBorder="1" applyAlignment="1">
      <alignment vertical="center"/>
    </xf>
    <xf numFmtId="173" fontId="16" fillId="0" borderId="12" xfId="15" applyNumberFormat="1" applyFont="1" applyBorder="1" applyAlignment="1">
      <alignment vertical="center"/>
    </xf>
    <xf numFmtId="173" fontId="19" fillId="0" borderId="12" xfId="15" applyNumberFormat="1" applyFont="1" applyBorder="1" applyAlignment="1">
      <alignment vertical="center"/>
    </xf>
    <xf numFmtId="181" fontId="16" fillId="0" borderId="0" xfId="15" applyNumberFormat="1" applyFont="1" applyAlignment="1" applyProtection="1">
      <alignment vertical="center"/>
      <protection/>
    </xf>
    <xf numFmtId="181" fontId="16" fillId="0" borderId="0" xfId="0" applyNumberFormat="1" applyFont="1" applyAlignment="1" applyProtection="1">
      <alignment horizontal="left" vertical="center"/>
      <protection/>
    </xf>
    <xf numFmtId="181" fontId="16" fillId="0" borderId="12" xfId="0" applyNumberFormat="1" applyFont="1" applyBorder="1" applyAlignment="1" applyProtection="1">
      <alignment horizontal="right" vertical="center"/>
      <protection/>
    </xf>
    <xf numFmtId="181" fontId="16" fillId="0" borderId="3" xfId="15" applyNumberFormat="1" applyFont="1" applyBorder="1" applyAlignment="1" applyProtection="1">
      <alignment vertical="center"/>
      <protection/>
    </xf>
    <xf numFmtId="173" fontId="16" fillId="0" borderId="3" xfId="15" applyNumberFormat="1" applyFont="1" applyBorder="1" applyAlignment="1" applyProtection="1">
      <alignment vertical="center"/>
      <protection/>
    </xf>
    <xf numFmtId="173" fontId="19" fillId="0" borderId="3" xfId="15" applyNumberFormat="1" applyFont="1" applyBorder="1" applyAlignment="1" applyProtection="1">
      <alignment vertical="center"/>
      <protection/>
    </xf>
    <xf numFmtId="181" fontId="16" fillId="0" borderId="0" xfId="0" applyNumberFormat="1" applyFont="1" applyAlignment="1">
      <alignment horizontal="right" vertical="center"/>
    </xf>
    <xf numFmtId="173" fontId="16" fillId="0" borderId="0" xfId="15" applyNumberFormat="1" applyFont="1" applyAlignment="1">
      <alignment vertical="center"/>
    </xf>
    <xf numFmtId="37" fontId="21" fillId="0" borderId="0" xfId="0" applyFont="1" applyAlignment="1">
      <alignment vertical="center"/>
    </xf>
    <xf numFmtId="181" fontId="16" fillId="0" borderId="24" xfId="15" applyNumberFormat="1" applyFont="1" applyBorder="1" applyAlignment="1">
      <alignment vertical="center"/>
    </xf>
    <xf numFmtId="173" fontId="16" fillId="0" borderId="24" xfId="15" applyNumberFormat="1" applyFont="1" applyBorder="1" applyAlignment="1">
      <alignment vertical="center"/>
    </xf>
    <xf numFmtId="173" fontId="19" fillId="0" borderId="24" xfId="15" applyNumberFormat="1" applyFont="1" applyBorder="1" applyAlignment="1">
      <alignment vertical="center"/>
    </xf>
    <xf numFmtId="181" fontId="16" fillId="0" borderId="22" xfId="15" applyNumberFormat="1" applyFont="1" applyBorder="1" applyAlignment="1" applyProtection="1">
      <alignment vertical="center"/>
      <protection/>
    </xf>
    <xf numFmtId="173" fontId="16" fillId="0" borderId="22" xfId="15" applyNumberFormat="1" applyFont="1" applyBorder="1" applyAlignment="1" applyProtection="1">
      <alignment vertical="center"/>
      <protection/>
    </xf>
    <xf numFmtId="181" fontId="16" fillId="0" borderId="0" xfId="15" applyNumberFormat="1" applyFont="1" applyAlignment="1">
      <alignment vertical="center"/>
    </xf>
    <xf numFmtId="181" fontId="16" fillId="0" borderId="23" xfId="15" applyNumberFormat="1" applyFont="1" applyBorder="1" applyAlignment="1" applyProtection="1">
      <alignment vertical="center"/>
      <protection/>
    </xf>
    <xf numFmtId="173" fontId="16" fillId="0" borderId="23" xfId="15" applyNumberFormat="1" applyFont="1" applyBorder="1" applyAlignment="1" applyProtection="1">
      <alignment vertical="center"/>
      <protection/>
    </xf>
    <xf numFmtId="181" fontId="22" fillId="0" borderId="0" xfId="0" applyNumberFormat="1" applyFont="1" applyAlignment="1">
      <alignment vertical="center"/>
    </xf>
    <xf numFmtId="37" fontId="22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37" fontId="23" fillId="0" borderId="0" xfId="0" applyFont="1" applyAlignment="1" applyProtection="1">
      <alignment horizontal="left" vertical="center"/>
      <protection/>
    </xf>
    <xf numFmtId="43" fontId="19" fillId="0" borderId="0" xfId="15" applyFont="1" applyAlignment="1">
      <alignment vertical="center"/>
    </xf>
    <xf numFmtId="37" fontId="25" fillId="0" borderId="0" xfId="0" applyFont="1" applyAlignment="1">
      <alignment horizontal="center" vertical="center"/>
    </xf>
    <xf numFmtId="37" fontId="12" fillId="0" borderId="0" xfId="0" applyFont="1" applyAlignment="1">
      <alignment vertical="center"/>
    </xf>
    <xf numFmtId="37" fontId="26" fillId="0" borderId="0" xfId="0" applyFont="1" applyAlignment="1">
      <alignment vertical="center"/>
    </xf>
    <xf numFmtId="37" fontId="27" fillId="0" borderId="0" xfId="0" applyNumberFormat="1" applyFont="1" applyAlignment="1" applyProtection="1">
      <alignment horizontal="left" vertical="center"/>
      <protection/>
    </xf>
    <xf numFmtId="37" fontId="18" fillId="0" borderId="0" xfId="0" applyFont="1" applyAlignment="1" quotePrefix="1">
      <alignment vertical="center"/>
    </xf>
    <xf numFmtId="37" fontId="18" fillId="0" borderId="0" xfId="0" applyNumberFormat="1" applyFont="1" applyAlignment="1" applyProtection="1">
      <alignment horizontal="left" vertical="center"/>
      <protection/>
    </xf>
    <xf numFmtId="37" fontId="12" fillId="0" borderId="0" xfId="0" applyNumberFormat="1" applyFont="1" applyAlignment="1" applyProtection="1">
      <alignment horizontal="left" vertical="center"/>
      <protection/>
    </xf>
    <xf numFmtId="181" fontId="18" fillId="0" borderId="0" xfId="0" applyNumberFormat="1" applyFont="1" applyAlignment="1">
      <alignment vertical="center"/>
    </xf>
    <xf numFmtId="181" fontId="18" fillId="0" borderId="25" xfId="0" applyNumberFormat="1" applyFont="1" applyBorder="1" applyAlignment="1">
      <alignment vertical="center"/>
    </xf>
    <xf numFmtId="181" fontId="28" fillId="0" borderId="25" xfId="15" applyNumberFormat="1" applyFont="1" applyBorder="1" applyAlignment="1">
      <alignment vertical="center"/>
    </xf>
    <xf numFmtId="37" fontId="18" fillId="0" borderId="0" xfId="0" applyFont="1" applyFill="1" applyAlignment="1">
      <alignment vertical="center"/>
    </xf>
    <xf numFmtId="37" fontId="29" fillId="0" borderId="0" xfId="0" applyFont="1" applyAlignment="1">
      <alignment vertical="center"/>
    </xf>
    <xf numFmtId="37" fontId="29" fillId="0" borderId="0" xfId="0" applyFont="1" applyAlignment="1">
      <alignment horizontal="center" vertical="center"/>
    </xf>
    <xf numFmtId="37" fontId="29" fillId="0" borderId="0" xfId="0" applyFont="1" applyAlignment="1">
      <alignment horizontal="right" vertical="center"/>
    </xf>
    <xf numFmtId="37" fontId="18" fillId="0" borderId="0" xfId="0" applyFont="1" applyAlignment="1">
      <alignment horizontal="left" vertical="center"/>
    </xf>
    <xf numFmtId="37" fontId="18" fillId="0" borderId="0" xfId="0" applyFont="1" applyAlignment="1">
      <alignment horizontal="right" vertical="center"/>
    </xf>
    <xf numFmtId="37" fontId="18" fillId="0" borderId="0" xfId="0" applyFont="1" applyFill="1" applyAlignment="1">
      <alignment horizontal="right" vertical="center"/>
    </xf>
    <xf numFmtId="37" fontId="18" fillId="0" borderId="0" xfId="0" applyFont="1" applyBorder="1" applyAlignment="1">
      <alignment vertical="center"/>
    </xf>
    <xf numFmtId="37" fontId="29" fillId="0" borderId="0" xfId="0" applyFont="1" applyBorder="1" applyAlignment="1">
      <alignment horizontal="center" vertical="center"/>
    </xf>
    <xf numFmtId="37" fontId="18" fillId="0" borderId="0" xfId="0" applyFont="1" applyBorder="1" applyAlignment="1">
      <alignment horizontal="center" vertical="center"/>
    </xf>
    <xf numFmtId="37" fontId="18" fillId="0" borderId="24" xfId="0" applyFont="1" applyBorder="1" applyAlignment="1">
      <alignment vertical="center"/>
    </xf>
    <xf numFmtId="37" fontId="12" fillId="0" borderId="0" xfId="0" applyFont="1" applyFill="1" applyAlignment="1">
      <alignment horizontal="center" vertical="center"/>
    </xf>
    <xf numFmtId="37" fontId="18" fillId="0" borderId="0" xfId="0" applyFont="1" applyFill="1" applyBorder="1" applyAlignment="1">
      <alignment vertical="center"/>
    </xf>
    <xf numFmtId="37" fontId="12" fillId="0" borderId="0" xfId="0" applyNumberFormat="1" applyFont="1" applyFill="1" applyAlignment="1" applyProtection="1">
      <alignment horizontal="center" vertical="center"/>
      <protection/>
    </xf>
    <xf numFmtId="37" fontId="12" fillId="0" borderId="0" xfId="0" applyNumberFormat="1" applyFont="1" applyAlignment="1" applyProtection="1">
      <alignment horizontal="center" vertical="center"/>
      <protection/>
    </xf>
    <xf numFmtId="37" fontId="26" fillId="0" borderId="0" xfId="0" applyFont="1" applyBorder="1" applyAlignment="1">
      <alignment vertical="center"/>
    </xf>
    <xf numFmtId="181" fontId="18" fillId="0" borderId="25" xfId="15" applyNumberFormat="1" applyFont="1" applyBorder="1" applyAlignment="1">
      <alignment horizontal="center" vertical="center"/>
    </xf>
    <xf numFmtId="43" fontId="18" fillId="0" borderId="0" xfId="15" applyFont="1" applyAlignment="1">
      <alignment horizontal="center" vertical="center"/>
    </xf>
    <xf numFmtId="37" fontId="18" fillId="0" borderId="0" xfId="0" applyNumberFormat="1" applyFont="1" applyBorder="1" applyAlignment="1" applyProtection="1">
      <alignment horizontal="left" vertical="center"/>
      <protection/>
    </xf>
    <xf numFmtId="37" fontId="18" fillId="0" borderId="0" xfId="0" applyNumberFormat="1" applyFont="1" applyAlignment="1" applyProtection="1">
      <alignment horizontal="center" vertical="center"/>
      <protection/>
    </xf>
    <xf numFmtId="41" fontId="12" fillId="0" borderId="0" xfId="0" applyNumberFormat="1" applyFont="1" applyAlignment="1">
      <alignment horizontal="center" vertical="center"/>
    </xf>
    <xf numFmtId="41" fontId="18" fillId="0" borderId="0" xfId="0" applyNumberFormat="1" applyFont="1" applyAlignment="1" applyProtection="1">
      <alignment horizontal="left" vertical="center"/>
      <protection/>
    </xf>
    <xf numFmtId="41" fontId="18" fillId="0" borderId="0" xfId="0" applyNumberFormat="1" applyFont="1" applyAlignment="1">
      <alignment vertical="center"/>
    </xf>
    <xf numFmtId="41" fontId="26" fillId="0" borderId="0" xfId="0" applyNumberFormat="1" applyFont="1" applyAlignment="1">
      <alignment vertical="center"/>
    </xf>
    <xf numFmtId="183" fontId="18" fillId="0" borderId="0" xfId="0" applyNumberFormat="1" applyFont="1" applyAlignment="1">
      <alignment vertical="center"/>
    </xf>
    <xf numFmtId="183" fontId="18" fillId="0" borderId="25" xfId="0" applyNumberFormat="1" applyFont="1" applyBorder="1" applyAlignment="1">
      <alignment vertical="center"/>
    </xf>
    <xf numFmtId="183" fontId="18" fillId="0" borderId="0" xfId="0" applyNumberFormat="1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37" fontId="18" fillId="0" borderId="26" xfId="0" applyFont="1" applyBorder="1" applyAlignment="1">
      <alignment vertical="center"/>
    </xf>
    <xf numFmtId="37" fontId="18" fillId="0" borderId="0" xfId="0" applyNumberFormat="1" applyFont="1" applyAlignment="1" applyProtection="1" quotePrefix="1">
      <alignment horizontal="left" vertical="center"/>
      <protection/>
    </xf>
    <xf numFmtId="37" fontId="18" fillId="0" borderId="0" xfId="0" applyNumberFormat="1" applyFont="1" applyAlignment="1" applyProtection="1" quotePrefix="1">
      <alignment horizontal="center" vertical="center"/>
      <protection/>
    </xf>
    <xf numFmtId="37" fontId="18" fillId="0" borderId="2" xfId="0" applyFont="1" applyBorder="1" applyAlignment="1">
      <alignment vertical="center"/>
    </xf>
    <xf numFmtId="37" fontId="18" fillId="0" borderId="9" xfId="0" applyFont="1" applyBorder="1" applyAlignment="1">
      <alignment vertical="center"/>
    </xf>
    <xf numFmtId="37" fontId="18" fillId="0" borderId="4" xfId="0" applyFont="1" applyBorder="1" applyAlignment="1">
      <alignment vertical="center"/>
    </xf>
    <xf numFmtId="37" fontId="18" fillId="0" borderId="4" xfId="0" applyFont="1" applyBorder="1" applyAlignment="1">
      <alignment horizontal="center" vertical="center"/>
    </xf>
    <xf numFmtId="37" fontId="18" fillId="0" borderId="18" xfId="0" applyFont="1" applyBorder="1" applyAlignment="1">
      <alignment horizontal="center" vertical="center"/>
    </xf>
    <xf numFmtId="37" fontId="18" fillId="0" borderId="8" xfId="0" applyFont="1" applyBorder="1" applyAlignment="1">
      <alignment vertical="center"/>
    </xf>
    <xf numFmtId="37" fontId="18" fillId="0" borderId="12" xfId="0" applyFont="1" applyBorder="1" applyAlignment="1">
      <alignment vertical="center"/>
    </xf>
    <xf numFmtId="37" fontId="18" fillId="0" borderId="8" xfId="0" applyFont="1" applyBorder="1" applyAlignment="1">
      <alignment horizontal="center" vertical="center"/>
    </xf>
    <xf numFmtId="37" fontId="18" fillId="0" borderId="20" xfId="0" applyFont="1" applyBorder="1" applyAlignment="1">
      <alignment horizontal="center" vertical="center"/>
    </xf>
    <xf numFmtId="173" fontId="18" fillId="0" borderId="4" xfId="15" applyNumberFormat="1" applyFont="1" applyBorder="1" applyAlignment="1">
      <alignment vertical="center"/>
    </xf>
    <xf numFmtId="173" fontId="18" fillId="0" borderId="18" xfId="15" applyNumberFormat="1" applyFont="1" applyBorder="1" applyAlignment="1">
      <alignment vertical="center"/>
    </xf>
    <xf numFmtId="37" fontId="18" fillId="0" borderId="0" xfId="0" applyFont="1" applyBorder="1" applyAlignment="1" quotePrefix="1">
      <alignment vertical="center"/>
    </xf>
    <xf numFmtId="37" fontId="18" fillId="0" borderId="4" xfId="0" applyNumberFormat="1" applyFont="1" applyBorder="1" applyAlignment="1" applyProtection="1">
      <alignment horizontal="left" vertical="center"/>
      <protection/>
    </xf>
    <xf numFmtId="37" fontId="18" fillId="0" borderId="0" xfId="0" applyFont="1" applyBorder="1" applyAlignment="1">
      <alignment horizontal="right" vertical="center"/>
    </xf>
    <xf numFmtId="173" fontId="28" fillId="0" borderId="27" xfId="15" applyNumberFormat="1" applyFont="1" applyBorder="1" applyAlignment="1">
      <alignment vertical="center"/>
    </xf>
    <xf numFmtId="173" fontId="18" fillId="0" borderId="1" xfId="15" applyNumberFormat="1" applyFont="1" applyBorder="1" applyAlignment="1">
      <alignment vertical="center"/>
    </xf>
    <xf numFmtId="37" fontId="18" fillId="0" borderId="12" xfId="0" applyNumberFormat="1" applyFont="1" applyBorder="1" applyAlignment="1" applyProtection="1">
      <alignment horizontal="left" vertical="center"/>
      <protection/>
    </xf>
    <xf numFmtId="37" fontId="18" fillId="0" borderId="1" xfId="0" applyFont="1" applyBorder="1" applyAlignment="1">
      <alignment vertical="center"/>
    </xf>
    <xf numFmtId="37" fontId="18" fillId="0" borderId="20" xfId="0" applyFont="1" applyBorder="1" applyAlignment="1">
      <alignment vertical="center"/>
    </xf>
    <xf numFmtId="37" fontId="30" fillId="0" borderId="0" xfId="0" applyFont="1" applyBorder="1" applyAlignment="1">
      <alignment vertical="center"/>
    </xf>
    <xf numFmtId="37" fontId="18" fillId="0" borderId="0" xfId="15" applyNumberFormat="1" applyFont="1" applyBorder="1" applyAlignment="1">
      <alignment horizontal="center" vertical="center"/>
    </xf>
    <xf numFmtId="0" fontId="18" fillId="0" borderId="0" xfId="15" applyNumberFormat="1" applyFont="1" applyBorder="1" applyAlignment="1">
      <alignment horizontal="center" vertical="center"/>
    </xf>
    <xf numFmtId="37" fontId="12" fillId="0" borderId="0" xfId="0" applyFont="1" applyAlignment="1" quotePrefix="1">
      <alignment horizontal="center" vertical="center"/>
    </xf>
    <xf numFmtId="183" fontId="18" fillId="0" borderId="12" xfId="0" applyNumberFormat="1" applyFont="1" applyBorder="1" applyAlignment="1">
      <alignment vertical="center"/>
    </xf>
    <xf numFmtId="183" fontId="18" fillId="0" borderId="24" xfId="0" applyNumberFormat="1" applyFont="1" applyBorder="1" applyAlignment="1">
      <alignment vertical="center"/>
    </xf>
    <xf numFmtId="185" fontId="18" fillId="0" borderId="24" xfId="0" applyNumberFormat="1" applyFont="1" applyBorder="1" applyAlignment="1">
      <alignment vertical="center"/>
    </xf>
    <xf numFmtId="37" fontId="8" fillId="0" borderId="0" xfId="0" applyFont="1" applyAlignment="1">
      <alignment horizontal="center" vertical="center"/>
    </xf>
    <xf numFmtId="37" fontId="13" fillId="0" borderId="0" xfId="0" applyFont="1" applyAlignment="1" applyProtection="1">
      <alignment horizontal="center" vertical="center"/>
      <protection/>
    </xf>
    <xf numFmtId="37" fontId="24" fillId="0" borderId="0" xfId="0" applyFont="1" applyAlignment="1" quotePrefix="1">
      <alignment horizontal="center" vertical="center"/>
    </xf>
    <xf numFmtId="37" fontId="24" fillId="0" borderId="0" xfId="0" applyFont="1" applyAlignment="1">
      <alignment horizontal="center" vertical="center"/>
    </xf>
    <xf numFmtId="37" fontId="12" fillId="0" borderId="0" xfId="0" applyFont="1" applyAlignment="1">
      <alignment horizontal="center" vertical="top"/>
    </xf>
    <xf numFmtId="181" fontId="13" fillId="0" borderId="0" xfId="0" applyNumberFormat="1" applyFont="1" applyAlignment="1">
      <alignment horizontal="center" vertical="center"/>
    </xf>
    <xf numFmtId="41" fontId="12" fillId="0" borderId="28" xfId="0" applyNumberFormat="1" applyFont="1" applyBorder="1" applyAlignment="1" applyProtection="1">
      <alignment horizontal="center" vertical="center"/>
      <protection/>
    </xf>
    <xf numFmtId="41" fontId="12" fillId="0" borderId="29" xfId="0" applyNumberFormat="1" applyFont="1" applyBorder="1" applyAlignment="1" applyProtection="1">
      <alignment horizontal="center" vertical="center"/>
      <protection/>
    </xf>
    <xf numFmtId="41" fontId="12" fillId="0" borderId="22" xfId="0" applyNumberFormat="1" applyFont="1" applyBorder="1" applyAlignment="1" applyProtection="1">
      <alignment horizontal="center" vertical="center"/>
      <protection/>
    </xf>
    <xf numFmtId="41" fontId="12" fillId="0" borderId="30" xfId="0" applyNumberFormat="1" applyFont="1" applyBorder="1" applyAlignment="1" applyProtection="1">
      <alignment horizontal="center" vertical="center"/>
      <protection/>
    </xf>
    <xf numFmtId="37" fontId="14" fillId="0" borderId="31" xfId="0" applyFont="1" applyBorder="1" applyAlignment="1">
      <alignment horizontal="center" vertical="center"/>
    </xf>
    <xf numFmtId="41" fontId="8" fillId="0" borderId="28" xfId="0" applyNumberFormat="1" applyFont="1" applyBorder="1" applyAlignment="1" applyProtection="1">
      <alignment horizontal="center" vertical="top" wrapText="1"/>
      <protection/>
    </xf>
    <xf numFmtId="41" fontId="8" fillId="0" borderId="29" xfId="0" applyNumberFormat="1" applyFont="1" applyBorder="1" applyAlignment="1" applyProtection="1">
      <alignment horizontal="center" vertical="top" wrapText="1"/>
      <protection/>
    </xf>
    <xf numFmtId="41" fontId="8" fillId="0" borderId="22" xfId="0" applyNumberFormat="1" applyFont="1" applyBorder="1" applyAlignment="1" applyProtection="1">
      <alignment horizontal="center" vertical="top" wrapText="1"/>
      <protection/>
    </xf>
    <xf numFmtId="41" fontId="8" fillId="0" borderId="30" xfId="0" applyNumberFormat="1" applyFont="1" applyBorder="1" applyAlignment="1" applyProtection="1">
      <alignment horizontal="center" vertical="top" wrapText="1"/>
      <protection/>
    </xf>
    <xf numFmtId="37" fontId="9" fillId="0" borderId="0" xfId="0" applyFont="1" applyAlignment="1" quotePrefix="1">
      <alignment horizontal="center" vertical="center"/>
    </xf>
    <xf numFmtId="37" fontId="9" fillId="0" borderId="0" xfId="0" applyFont="1" applyAlignment="1">
      <alignment horizontal="center" vertical="center"/>
    </xf>
    <xf numFmtId="37" fontId="10" fillId="0" borderId="0" xfId="0" applyFont="1" applyAlignment="1">
      <alignment horizontal="center" vertical="center"/>
    </xf>
    <xf numFmtId="37" fontId="12" fillId="0" borderId="0" xfId="0" applyFont="1" applyAlignment="1">
      <alignment horizontal="center" vertical="center"/>
    </xf>
    <xf numFmtId="37" fontId="14" fillId="0" borderId="0" xfId="0" applyFont="1" applyAlignment="1">
      <alignment horizontal="center" vertical="center"/>
    </xf>
    <xf numFmtId="37" fontId="14" fillId="0" borderId="0" xfId="0" applyFont="1" applyBorder="1" applyAlignment="1">
      <alignment horizontal="center" vertical="center"/>
    </xf>
    <xf numFmtId="189" fontId="9" fillId="0" borderId="28" xfId="0" applyNumberFormat="1" applyFont="1" applyFill="1" applyBorder="1" applyAlignment="1" quotePrefix="1">
      <alignment horizontal="center" vertical="center" wrapText="1"/>
    </xf>
    <xf numFmtId="189" fontId="9" fillId="0" borderId="29" xfId="0" applyNumberFormat="1" applyFont="1" applyFill="1" applyBorder="1" applyAlignment="1" quotePrefix="1">
      <alignment horizontal="center" vertical="center" wrapText="1"/>
    </xf>
    <xf numFmtId="37" fontId="13" fillId="0" borderId="2" xfId="0" applyFont="1" applyBorder="1" applyAlignment="1">
      <alignment horizontal="center" vertical="center"/>
    </xf>
    <xf numFmtId="37" fontId="13" fillId="0" borderId="9" xfId="0" applyFont="1" applyBorder="1" applyAlignment="1">
      <alignment horizontal="center" vertical="center"/>
    </xf>
    <xf numFmtId="37" fontId="13" fillId="0" borderId="10" xfId="0" applyFont="1" applyBorder="1" applyAlignment="1">
      <alignment horizontal="center" vertical="center"/>
    </xf>
    <xf numFmtId="37" fontId="14" fillId="0" borderId="4" xfId="0" applyFont="1" applyBorder="1" applyAlignment="1" applyProtection="1">
      <alignment horizontal="center" vertical="center"/>
      <protection/>
    </xf>
    <xf numFmtId="37" fontId="14" fillId="0" borderId="0" xfId="0" applyFont="1" applyBorder="1" applyAlignment="1" applyProtection="1">
      <alignment horizontal="center" vertical="center"/>
      <protection/>
    </xf>
    <xf numFmtId="37" fontId="14" fillId="0" borderId="11" xfId="0" applyFont="1" applyBorder="1" applyAlignment="1" applyProtection="1">
      <alignment horizontal="center" vertical="center"/>
      <protection/>
    </xf>
    <xf numFmtId="41" fontId="14" fillId="0" borderId="27" xfId="0" applyNumberFormat="1" applyFont="1" applyBorder="1" applyAlignment="1" applyProtection="1">
      <alignment horizontal="center" vertical="center"/>
      <protection/>
    </xf>
    <xf numFmtId="41" fontId="14" fillId="0" borderId="32" xfId="0" applyNumberFormat="1" applyFont="1" applyBorder="1" applyAlignment="1" applyProtection="1">
      <alignment horizontal="center" vertical="center"/>
      <protection/>
    </xf>
    <xf numFmtId="41" fontId="14" fillId="0" borderId="22" xfId="0" applyNumberFormat="1" applyFont="1" applyBorder="1" applyAlignment="1" applyProtection="1">
      <alignment horizontal="center" vertical="center"/>
      <protection/>
    </xf>
    <xf numFmtId="41" fontId="14" fillId="0" borderId="30" xfId="0" applyNumberFormat="1" applyFont="1" applyBorder="1" applyAlignment="1" applyProtection="1">
      <alignment horizontal="center" vertical="center"/>
      <protection/>
    </xf>
    <xf numFmtId="37" fontId="13" fillId="0" borderId="0" xfId="0" applyFont="1" applyAlignment="1">
      <alignment horizontal="center" vertical="center"/>
    </xf>
    <xf numFmtId="37" fontId="18" fillId="0" borderId="0" xfId="0" applyFont="1" applyAlignment="1" quotePrefix="1">
      <alignment horizontal="center" vertical="center"/>
    </xf>
    <xf numFmtId="37" fontId="18" fillId="0" borderId="0" xfId="0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/>
    </xf>
    <xf numFmtId="181" fontId="8" fillId="0" borderId="0" xfId="0" applyNumberFormat="1" applyFont="1" applyAlignment="1" applyProtection="1">
      <alignment horizontal="center" vertical="center"/>
      <protection/>
    </xf>
    <xf numFmtId="37" fontId="18" fillId="0" borderId="0" xfId="0" applyNumberFormat="1" applyFont="1" applyAlignment="1" applyProtection="1" quotePrefix="1">
      <alignment horizontal="center" vertical="center"/>
      <protection/>
    </xf>
    <xf numFmtId="37" fontId="18" fillId="0" borderId="0" xfId="0" applyNumberFormat="1" applyFont="1" applyAlignment="1" applyProtection="1">
      <alignment horizontal="center" vertical="center"/>
      <protection/>
    </xf>
    <xf numFmtId="37" fontId="29" fillId="0" borderId="0" xfId="0" applyFont="1" applyBorder="1" applyAlignment="1">
      <alignment horizontal="center" vertical="center"/>
    </xf>
    <xf numFmtId="37" fontId="18" fillId="0" borderId="27" xfId="0" applyFont="1" applyBorder="1" applyAlignment="1">
      <alignment horizontal="center" vertical="center"/>
    </xf>
    <xf numFmtId="37" fontId="18" fillId="0" borderId="32" xfId="0" applyFont="1" applyBorder="1" applyAlignment="1">
      <alignment horizontal="center" vertical="center"/>
    </xf>
  </cellXfs>
  <cellStyles count="19">
    <cellStyle name="Normal" xfId="0"/>
    <cellStyle name="RowLevel_0" xfId="1"/>
    <cellStyle name="RowLevel_1" xfId="3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  <cellStyle name="Times New Roman" xfId="26"/>
    <cellStyle name="Tusental (0)_pldt" xfId="27"/>
    <cellStyle name="Tusental_pldt" xfId="28"/>
    <cellStyle name="Valuta (0)_pldt" xfId="29"/>
    <cellStyle name="Valuta_pld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ccount\My%20Documents\NPL\FY2006\Q4-2006(amended%20after%20AC%20meeting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2000"/>
      <sheetName val="3000"/>
      <sheetName val="4000"/>
      <sheetName val="5000"/>
      <sheetName val="6000"/>
      <sheetName val="7000"/>
      <sheetName val="8000"/>
      <sheetName val="9000"/>
      <sheetName val="a000"/>
      <sheetName val="b000"/>
      <sheetName val="KFI"/>
      <sheetName val="CCIS"/>
      <sheetName val="CCBS"/>
      <sheetName val="CCCFS"/>
      <sheetName val="CCSE1"/>
      <sheetName val="Notes"/>
      <sheetName val="PL-Sum"/>
      <sheetName val="BS-Sum"/>
      <sheetName val="Sale of FA"/>
      <sheetName val="Q shares"/>
      <sheetName val="Bank"/>
      <sheetName val="Segm"/>
      <sheetName val="Segm-H&amp;L"/>
      <sheetName val="Segm-CQTO"/>
      <sheetName val="Sheet1"/>
      <sheetName val="NTA"/>
    </sheetNames>
    <sheetDataSet>
      <sheetData sheetId="13">
        <row r="14">
          <cell r="D14">
            <v>28415</v>
          </cell>
          <cell r="E14">
            <v>59844</v>
          </cell>
          <cell r="F14">
            <v>125420</v>
          </cell>
          <cell r="G14">
            <v>265290</v>
          </cell>
        </row>
        <row r="20">
          <cell r="D20">
            <v>-215042</v>
          </cell>
          <cell r="E20">
            <v>210457</v>
          </cell>
          <cell r="F20">
            <v>-198528</v>
          </cell>
          <cell r="G20">
            <v>252295</v>
          </cell>
        </row>
        <row r="22">
          <cell r="D22">
            <v>-23285</v>
          </cell>
          <cell r="E22">
            <v>-28319</v>
          </cell>
          <cell r="F22">
            <v>-91827</v>
          </cell>
          <cell r="G22">
            <v>-117811</v>
          </cell>
        </row>
        <row r="27">
          <cell r="D27">
            <v>-238327</v>
          </cell>
          <cell r="E27">
            <v>182138</v>
          </cell>
          <cell r="F27">
            <v>-290355</v>
          </cell>
          <cell r="G27">
            <v>134484</v>
          </cell>
        </row>
        <row r="37">
          <cell r="D37">
            <v>-254142</v>
          </cell>
          <cell r="E37">
            <v>176491</v>
          </cell>
          <cell r="F37">
            <v>-309068</v>
          </cell>
          <cell r="G37">
            <v>127929</v>
          </cell>
        </row>
        <row r="40">
          <cell r="D40">
            <v>-28.18</v>
          </cell>
          <cell r="E40">
            <v>19.57</v>
          </cell>
          <cell r="F40">
            <v>-34.27</v>
          </cell>
          <cell r="G40">
            <v>14.19</v>
          </cell>
        </row>
      </sheetData>
      <sheetData sheetId="16">
        <row r="25">
          <cell r="E25">
            <v>231424</v>
          </cell>
          <cell r="G25">
            <v>-878620</v>
          </cell>
        </row>
      </sheetData>
      <sheetData sheetId="22">
        <row r="51">
          <cell r="D51">
            <v>1020389504</v>
          </cell>
          <cell r="E51">
            <v>139954728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80" zoomScaleNormal="80" workbookViewId="0" topLeftCell="B1">
      <selection activeCell="B6" sqref="B6"/>
    </sheetView>
  </sheetViews>
  <sheetFormatPr defaultColWidth="13.796875" defaultRowHeight="15.75"/>
  <cols>
    <col min="1" max="1" width="1.1015625" style="14" customWidth="1"/>
    <col min="2" max="2" width="3.8984375" style="46" customWidth="1"/>
    <col min="3" max="3" width="28.09765625" style="14" customWidth="1"/>
    <col min="4" max="4" width="13.69921875" style="47" customWidth="1"/>
    <col min="5" max="5" width="14.8984375" style="47" bestFit="1" customWidth="1"/>
    <col min="6" max="6" width="13.69921875" style="47" customWidth="1"/>
    <col min="7" max="7" width="14.8984375" style="47" bestFit="1" customWidth="1"/>
    <col min="8" max="16384" width="13.796875" style="14" customWidth="1"/>
  </cols>
  <sheetData>
    <row r="1" spans="1:7" s="3" customFormat="1" ht="19.5" customHeight="1">
      <c r="A1" s="1"/>
      <c r="B1" s="239" t="s">
        <v>0</v>
      </c>
      <c r="C1" s="239"/>
      <c r="D1" s="239"/>
      <c r="E1" s="239"/>
      <c r="F1" s="239"/>
      <c r="G1" s="239"/>
    </row>
    <row r="2" spans="1:7" s="3" customFormat="1" ht="16.5">
      <c r="A2" s="1"/>
      <c r="B2" s="240" t="s">
        <v>1</v>
      </c>
      <c r="C2" s="240"/>
      <c r="D2" s="240"/>
      <c r="E2" s="240"/>
      <c r="F2" s="240"/>
      <c r="G2" s="240"/>
    </row>
    <row r="3" spans="1:7" s="3" customFormat="1" ht="18.75">
      <c r="A3" s="1"/>
      <c r="B3" s="5"/>
      <c r="C3" s="5"/>
      <c r="D3" s="5"/>
      <c r="E3" s="5"/>
      <c r="F3" s="5"/>
      <c r="G3" s="5"/>
    </row>
    <row r="4" spans="1:7" s="3" customFormat="1" ht="19.5" customHeight="1">
      <c r="A4" s="1"/>
      <c r="B4" s="241" t="s">
        <v>2</v>
      </c>
      <c r="C4" s="241"/>
      <c r="D4" s="241"/>
      <c r="E4" s="241"/>
      <c r="F4" s="241"/>
      <c r="G4" s="241"/>
    </row>
    <row r="5" spans="1:7" s="3" customFormat="1" ht="19.5" customHeight="1">
      <c r="A5" s="1"/>
      <c r="B5" s="242" t="s">
        <v>3</v>
      </c>
      <c r="C5" s="242"/>
      <c r="D5" s="242"/>
      <c r="E5" s="242"/>
      <c r="F5" s="242"/>
      <c r="G5" s="242"/>
    </row>
    <row r="6" spans="1:7" s="3" customFormat="1" ht="19.5" customHeight="1">
      <c r="A6" s="1"/>
      <c r="B6" s="6"/>
      <c r="C6" s="232"/>
      <c r="D6" s="232"/>
      <c r="E6" s="232"/>
      <c r="F6" s="232"/>
      <c r="G6" s="232"/>
    </row>
    <row r="7" spans="1:7" s="3" customFormat="1" ht="19.5" customHeight="1">
      <c r="A7" s="1"/>
      <c r="B7" s="7"/>
      <c r="C7" s="8"/>
      <c r="D7" s="228" t="s">
        <v>4</v>
      </c>
      <c r="E7" s="229"/>
      <c r="F7" s="230" t="s">
        <v>5</v>
      </c>
      <c r="G7" s="231"/>
    </row>
    <row r="8" spans="1:7" ht="17.25">
      <c r="A8" s="9"/>
      <c r="B8" s="10"/>
      <c r="C8" s="11"/>
      <c r="D8" s="12" t="s">
        <v>6</v>
      </c>
      <c r="E8" s="12" t="s">
        <v>7</v>
      </c>
      <c r="F8" s="12" t="s">
        <v>6</v>
      </c>
      <c r="G8" s="13" t="s">
        <v>7</v>
      </c>
    </row>
    <row r="9" spans="1:7" ht="16.5">
      <c r="A9" s="9"/>
      <c r="B9" s="10"/>
      <c r="C9" s="15"/>
      <c r="D9" s="12" t="s">
        <v>8</v>
      </c>
      <c r="E9" s="12" t="s">
        <v>9</v>
      </c>
      <c r="F9" s="12" t="s">
        <v>10</v>
      </c>
      <c r="G9" s="16" t="s">
        <v>9</v>
      </c>
    </row>
    <row r="10" spans="1:7" ht="16.5">
      <c r="A10" s="9"/>
      <c r="B10" s="10"/>
      <c r="C10" s="15"/>
      <c r="D10" s="17"/>
      <c r="E10" s="12" t="s">
        <v>8</v>
      </c>
      <c r="F10" s="17"/>
      <c r="G10" s="16" t="s">
        <v>11</v>
      </c>
    </row>
    <row r="11" spans="1:7" ht="16.5">
      <c r="A11" s="9"/>
      <c r="B11" s="10"/>
      <c r="C11" s="15"/>
      <c r="D11" s="12" t="s">
        <v>12</v>
      </c>
      <c r="E11" s="12" t="s">
        <v>13</v>
      </c>
      <c r="F11" s="12" t="str">
        <f>D11</f>
        <v>[31/1/2006]</v>
      </c>
      <c r="G11" s="16" t="str">
        <f>E11</f>
        <v>[31/1/2005]</v>
      </c>
    </row>
    <row r="12" spans="1:7" ht="16.5">
      <c r="A12" s="9"/>
      <c r="B12" s="18"/>
      <c r="C12" s="15"/>
      <c r="D12" s="12" t="s">
        <v>14</v>
      </c>
      <c r="E12" s="12" t="s">
        <v>14</v>
      </c>
      <c r="F12" s="12" t="s">
        <v>14</v>
      </c>
      <c r="G12" s="16" t="s">
        <v>14</v>
      </c>
    </row>
    <row r="13" spans="1:8" s="3" customFormat="1" ht="30" customHeight="1">
      <c r="A13" s="1"/>
      <c r="B13" s="19">
        <v>1</v>
      </c>
      <c r="C13" s="20" t="s">
        <v>15</v>
      </c>
      <c r="D13" s="21">
        <f>'[1]CCIS'!D14</f>
        <v>28415</v>
      </c>
      <c r="E13" s="21">
        <f>'[1]CCIS'!E14</f>
        <v>59844</v>
      </c>
      <c r="F13" s="21">
        <f>'[1]CCIS'!F14</f>
        <v>125420</v>
      </c>
      <c r="G13" s="21">
        <f>'[1]CCIS'!G14</f>
        <v>265290</v>
      </c>
      <c r="H13" s="22"/>
    </row>
    <row r="14" spans="1:7" s="3" customFormat="1" ht="24.75" customHeight="1">
      <c r="A14" s="1"/>
      <c r="B14" s="19">
        <v>2</v>
      </c>
      <c r="C14" s="20" t="s">
        <v>16</v>
      </c>
      <c r="D14" s="21">
        <f>'[1]CCIS'!D27</f>
        <v>-238327</v>
      </c>
      <c r="E14" s="21">
        <f>'[1]CCIS'!E27</f>
        <v>182138</v>
      </c>
      <c r="F14" s="21">
        <f>'[1]CCIS'!F27</f>
        <v>-290355</v>
      </c>
      <c r="G14" s="21">
        <f>'[1]CCIS'!G27</f>
        <v>134484</v>
      </c>
    </row>
    <row r="15" spans="1:7" s="27" customFormat="1" ht="37.5" customHeight="1">
      <c r="A15" s="23"/>
      <c r="B15" s="24">
        <v>3</v>
      </c>
      <c r="C15" s="25" t="s">
        <v>17</v>
      </c>
      <c r="D15" s="26">
        <f>'[1]CCIS'!D37</f>
        <v>-254142</v>
      </c>
      <c r="E15" s="26">
        <f>'[1]CCIS'!E37</f>
        <v>176491</v>
      </c>
      <c r="F15" s="26">
        <f>'[1]CCIS'!F37</f>
        <v>-309068</v>
      </c>
      <c r="G15" s="26">
        <f>'[1]CCIS'!G37</f>
        <v>127929</v>
      </c>
    </row>
    <row r="16" spans="1:7" s="3" customFormat="1" ht="24.75" customHeight="1">
      <c r="A16" s="1"/>
      <c r="B16" s="19">
        <v>4</v>
      </c>
      <c r="C16" s="20" t="s">
        <v>18</v>
      </c>
      <c r="D16" s="21">
        <f>'[1]CCIS'!D37</f>
        <v>-254142</v>
      </c>
      <c r="E16" s="21">
        <f>'[1]CCIS'!E37</f>
        <v>176491</v>
      </c>
      <c r="F16" s="21">
        <f>'[1]CCIS'!F37</f>
        <v>-309068</v>
      </c>
      <c r="G16" s="21">
        <f>'[1]CCIS'!G37</f>
        <v>127929</v>
      </c>
    </row>
    <row r="17" spans="1:7" s="30" customFormat="1" ht="24.75" customHeight="1">
      <c r="A17" s="28"/>
      <c r="B17" s="19">
        <v>5</v>
      </c>
      <c r="C17" s="25" t="s">
        <v>19</v>
      </c>
      <c r="D17" s="29">
        <f>'[1]CCIS'!D40</f>
        <v>-28.18</v>
      </c>
      <c r="E17" s="29">
        <f>'[1]CCIS'!E40</f>
        <v>19.57</v>
      </c>
      <c r="F17" s="29">
        <f>'[1]CCIS'!F40</f>
        <v>-34.27</v>
      </c>
      <c r="G17" s="29">
        <f>'[1]CCIS'!G40</f>
        <v>14.19</v>
      </c>
    </row>
    <row r="18" spans="1:7" s="3" customFormat="1" ht="24.75" customHeight="1">
      <c r="A18" s="1"/>
      <c r="B18" s="19">
        <v>6</v>
      </c>
      <c r="C18" s="25" t="s">
        <v>20</v>
      </c>
      <c r="D18" s="29">
        <v>0</v>
      </c>
      <c r="E18" s="29">
        <v>0</v>
      </c>
      <c r="F18" s="29">
        <v>0</v>
      </c>
      <c r="G18" s="29">
        <v>0</v>
      </c>
    </row>
    <row r="19" spans="1:7" ht="16.5">
      <c r="A19" s="9"/>
      <c r="B19" s="6"/>
      <c r="C19" s="9"/>
      <c r="D19" s="31"/>
      <c r="E19" s="31"/>
      <c r="F19" s="31"/>
      <c r="G19" s="31"/>
    </row>
    <row r="20" spans="1:7" s="27" customFormat="1" ht="34.5" customHeight="1">
      <c r="A20" s="23"/>
      <c r="B20" s="32"/>
      <c r="C20" s="33"/>
      <c r="D20" s="233" t="s">
        <v>21</v>
      </c>
      <c r="E20" s="234"/>
      <c r="F20" s="235" t="s">
        <v>22</v>
      </c>
      <c r="G20" s="236"/>
    </row>
    <row r="21" spans="1:7" s="3" customFormat="1" ht="24.75" customHeight="1">
      <c r="A21" s="1"/>
      <c r="B21" s="19">
        <v>7</v>
      </c>
      <c r="C21" s="25" t="s">
        <v>23</v>
      </c>
      <c r="D21" s="243" t="s">
        <v>24</v>
      </c>
      <c r="E21" s="244"/>
      <c r="F21" s="243" t="s">
        <v>25</v>
      </c>
      <c r="G21" s="244"/>
    </row>
    <row r="22" spans="1:7" ht="16.5">
      <c r="A22" s="9"/>
      <c r="B22" s="7"/>
      <c r="C22" s="34"/>
      <c r="D22" s="35"/>
      <c r="E22" s="35"/>
      <c r="F22" s="35"/>
      <c r="G22" s="36"/>
    </row>
    <row r="23" spans="1:7" ht="16.5">
      <c r="A23" s="9"/>
      <c r="B23" s="37"/>
      <c r="C23" s="15"/>
      <c r="D23" s="38"/>
      <c r="E23" s="38"/>
      <c r="F23" s="38"/>
      <c r="G23" s="39"/>
    </row>
    <row r="24" spans="1:7" ht="16.5">
      <c r="A24" s="9"/>
      <c r="B24" s="18"/>
      <c r="C24" s="40"/>
      <c r="D24" s="41"/>
      <c r="E24" s="41"/>
      <c r="F24" s="41"/>
      <c r="G24" s="42"/>
    </row>
    <row r="25" spans="1:7" ht="16.5">
      <c r="A25" s="9"/>
      <c r="B25" s="6"/>
      <c r="C25" s="9"/>
      <c r="D25" s="31"/>
      <c r="E25" s="31"/>
      <c r="F25" s="31"/>
      <c r="G25" s="31"/>
    </row>
    <row r="26" spans="1:7" ht="16.5">
      <c r="A26" s="9"/>
      <c r="B26" s="6"/>
      <c r="C26" s="9"/>
      <c r="D26" s="31"/>
      <c r="E26" s="31"/>
      <c r="F26" s="31"/>
      <c r="G26" s="31"/>
    </row>
    <row r="27" spans="1:7" ht="16.5">
      <c r="A27" s="9"/>
      <c r="B27" s="241" t="s">
        <v>26</v>
      </c>
      <c r="C27" s="241"/>
      <c r="D27" s="241"/>
      <c r="E27" s="241"/>
      <c r="F27" s="241"/>
      <c r="G27" s="241"/>
    </row>
    <row r="28" spans="1:7" ht="9.75" customHeight="1">
      <c r="A28" s="9"/>
      <c r="B28" s="43"/>
      <c r="C28" s="9"/>
      <c r="D28" s="31"/>
      <c r="E28" s="31"/>
      <c r="F28" s="31"/>
      <c r="G28" s="31"/>
    </row>
    <row r="29" spans="1:7" s="3" customFormat="1" ht="19.5" customHeight="1">
      <c r="A29" s="1"/>
      <c r="B29" s="7"/>
      <c r="C29" s="8"/>
      <c r="D29" s="228" t="s">
        <v>4</v>
      </c>
      <c r="E29" s="229"/>
      <c r="F29" s="230" t="s">
        <v>5</v>
      </c>
      <c r="G29" s="231"/>
    </row>
    <row r="30" spans="1:7" ht="17.25">
      <c r="A30" s="9"/>
      <c r="B30" s="10"/>
      <c r="C30" s="11"/>
      <c r="D30" s="12" t="s">
        <v>6</v>
      </c>
      <c r="E30" s="12" t="s">
        <v>7</v>
      </c>
      <c r="F30" s="12" t="s">
        <v>6</v>
      </c>
      <c r="G30" s="13" t="s">
        <v>7</v>
      </c>
    </row>
    <row r="31" spans="1:7" ht="16.5">
      <c r="A31" s="9"/>
      <c r="B31" s="10"/>
      <c r="C31" s="15"/>
      <c r="D31" s="12" t="s">
        <v>8</v>
      </c>
      <c r="E31" s="12" t="s">
        <v>9</v>
      </c>
      <c r="F31" s="12" t="s">
        <v>10</v>
      </c>
      <c r="G31" s="16" t="s">
        <v>9</v>
      </c>
    </row>
    <row r="32" spans="1:7" ht="16.5">
      <c r="A32" s="9"/>
      <c r="B32" s="10"/>
      <c r="C32" s="15"/>
      <c r="D32" s="17"/>
      <c r="E32" s="12" t="s">
        <v>8</v>
      </c>
      <c r="F32" s="17"/>
      <c r="G32" s="16" t="s">
        <v>11</v>
      </c>
    </row>
    <row r="33" spans="1:7" ht="16.5">
      <c r="A33" s="9"/>
      <c r="B33" s="10"/>
      <c r="C33" s="15"/>
      <c r="D33" s="12" t="str">
        <f>D11</f>
        <v>[31/1/2006]</v>
      </c>
      <c r="E33" s="12" t="str">
        <f>E11</f>
        <v>[31/1/2005]</v>
      </c>
      <c r="F33" s="12" t="str">
        <f>F11</f>
        <v>[31/1/2006]</v>
      </c>
      <c r="G33" s="16" t="str">
        <f>G11</f>
        <v>[31/1/2005]</v>
      </c>
    </row>
    <row r="34" spans="1:7" ht="16.5">
      <c r="A34" s="9"/>
      <c r="B34" s="18"/>
      <c r="C34" s="15"/>
      <c r="D34" s="12" t="s">
        <v>14</v>
      </c>
      <c r="E34" s="12" t="s">
        <v>14</v>
      </c>
      <c r="F34" s="12" t="s">
        <v>14</v>
      </c>
      <c r="G34" s="16" t="s">
        <v>14</v>
      </c>
    </row>
    <row r="35" spans="1:8" s="3" customFormat="1" ht="24.75" customHeight="1">
      <c r="A35" s="1"/>
      <c r="B35" s="19">
        <v>1</v>
      </c>
      <c r="C35" s="20" t="s">
        <v>27</v>
      </c>
      <c r="D35" s="21">
        <f>'[1]CCIS'!D20</f>
        <v>-215042</v>
      </c>
      <c r="E35" s="21">
        <f>'[1]CCIS'!E20</f>
        <v>210457</v>
      </c>
      <c r="F35" s="44">
        <f>'[1]CCIS'!F20</f>
        <v>-198528</v>
      </c>
      <c r="G35" s="21">
        <f>'[1]CCIS'!G20</f>
        <v>252295</v>
      </c>
      <c r="H35" s="22"/>
    </row>
    <row r="36" spans="1:7" s="3" customFormat="1" ht="24.75" customHeight="1">
      <c r="A36" s="1"/>
      <c r="B36" s="19">
        <v>2</v>
      </c>
      <c r="C36" s="20" t="s">
        <v>28</v>
      </c>
      <c r="D36" s="21">
        <f>+F36-750</f>
        <v>1253</v>
      </c>
      <c r="E36" s="21">
        <v>332</v>
      </c>
      <c r="F36" s="45">
        <v>2003</v>
      </c>
      <c r="G36" s="21">
        <v>1487</v>
      </c>
    </row>
    <row r="37" spans="1:7" s="30" customFormat="1" ht="24.75" customHeight="1">
      <c r="A37" s="28"/>
      <c r="B37" s="19">
        <v>3</v>
      </c>
      <c r="C37" s="25" t="s">
        <v>29</v>
      </c>
      <c r="D37" s="44">
        <f>'[1]CCIS'!D22</f>
        <v>-23285</v>
      </c>
      <c r="E37" s="44">
        <f>'[1]CCIS'!E22</f>
        <v>-28319</v>
      </c>
      <c r="F37" s="44">
        <f>'[1]CCIS'!F22</f>
        <v>-91827</v>
      </c>
      <c r="G37" s="44">
        <f>'[1]CCIS'!G22</f>
        <v>-117811</v>
      </c>
    </row>
    <row r="38" spans="1:7" ht="16.5">
      <c r="A38" s="9"/>
      <c r="B38" s="6"/>
      <c r="C38" s="9"/>
      <c r="D38" s="31"/>
      <c r="E38" s="31"/>
      <c r="F38" s="31"/>
      <c r="G38" s="31"/>
    </row>
    <row r="39" spans="1:7" ht="16.5">
      <c r="A39" s="9"/>
      <c r="B39" s="6"/>
      <c r="C39" s="9"/>
      <c r="D39" s="31"/>
      <c r="E39" s="31"/>
      <c r="F39" s="31"/>
      <c r="G39" s="31"/>
    </row>
    <row r="40" ht="16.5">
      <c r="A40" s="9"/>
    </row>
    <row r="41" spans="1:7" ht="16.5">
      <c r="A41" s="9"/>
      <c r="B41" s="6"/>
      <c r="C41" s="9"/>
      <c r="D41" s="31"/>
      <c r="E41" s="31"/>
      <c r="F41" s="31"/>
      <c r="G41" s="31"/>
    </row>
    <row r="42" spans="1:7" ht="16.5">
      <c r="A42" s="9"/>
      <c r="B42" s="6"/>
      <c r="C42" s="9"/>
      <c r="D42" s="31"/>
      <c r="E42" s="31"/>
      <c r="F42" s="31"/>
      <c r="G42" s="31"/>
    </row>
    <row r="43" spans="1:7" ht="16.5">
      <c r="A43" s="9"/>
      <c r="B43" s="6"/>
      <c r="C43" s="9"/>
      <c r="D43" s="31"/>
      <c r="E43" s="31"/>
      <c r="F43" s="31"/>
      <c r="G43" s="31"/>
    </row>
    <row r="44" spans="1:7" ht="16.5">
      <c r="A44" s="9"/>
      <c r="B44" s="6"/>
      <c r="C44" s="9"/>
      <c r="D44" s="31"/>
      <c r="E44" s="31"/>
      <c r="F44" s="31"/>
      <c r="G44" s="31"/>
    </row>
    <row r="45" spans="1:7" ht="16.5">
      <c r="A45" s="9"/>
      <c r="B45" s="6"/>
      <c r="C45" s="9"/>
      <c r="D45" s="31"/>
      <c r="E45" s="31"/>
      <c r="F45" s="31"/>
      <c r="G45" s="31"/>
    </row>
    <row r="46" spans="1:7" ht="16.5">
      <c r="A46" s="9"/>
      <c r="B46" s="6"/>
      <c r="C46" s="9"/>
      <c r="D46" s="31"/>
      <c r="E46" s="31"/>
      <c r="F46" s="31"/>
      <c r="G46" s="31"/>
    </row>
    <row r="47" ht="16.5">
      <c r="A47" s="9"/>
    </row>
    <row r="48" spans="1:7" ht="16.5">
      <c r="A48" s="9"/>
      <c r="B48" s="6"/>
      <c r="C48" s="9"/>
      <c r="D48" s="31"/>
      <c r="E48" s="31"/>
      <c r="F48" s="31"/>
      <c r="G48" s="31"/>
    </row>
    <row r="49" spans="1:7" ht="16.5">
      <c r="A49" s="9"/>
      <c r="B49" s="237"/>
      <c r="C49" s="238"/>
      <c r="D49" s="238"/>
      <c r="E49" s="238"/>
      <c r="F49" s="238"/>
      <c r="G49" s="238"/>
    </row>
    <row r="50" spans="1:7" ht="16.5">
      <c r="A50" s="9"/>
      <c r="B50" s="6"/>
      <c r="C50" s="9"/>
      <c r="D50" s="31"/>
      <c r="E50" s="31"/>
      <c r="F50" s="31"/>
      <c r="G50" s="31"/>
    </row>
    <row r="51" spans="1:7" ht="16.5">
      <c r="A51" s="9"/>
      <c r="B51" s="6"/>
      <c r="C51" s="9"/>
      <c r="D51" s="31"/>
      <c r="E51" s="31"/>
      <c r="F51" s="31"/>
      <c r="G51" s="31"/>
    </row>
    <row r="52" spans="1:7" ht="16.5">
      <c r="A52" s="9"/>
      <c r="B52" s="6"/>
      <c r="C52" s="9"/>
      <c r="D52" s="31"/>
      <c r="E52" s="31"/>
      <c r="F52" s="31"/>
      <c r="G52" s="31"/>
    </row>
    <row r="53" spans="1:7" ht="16.5">
      <c r="A53" s="9"/>
      <c r="B53" s="6"/>
      <c r="C53" s="9"/>
      <c r="D53" s="31"/>
      <c r="E53" s="31"/>
      <c r="F53" s="31"/>
      <c r="G53" s="31"/>
    </row>
    <row r="54" spans="1:7" ht="16.5">
      <c r="A54" s="9"/>
      <c r="B54" s="6"/>
      <c r="C54" s="9"/>
      <c r="D54" s="31"/>
      <c r="E54" s="31"/>
      <c r="F54" s="31"/>
      <c r="G54" s="31"/>
    </row>
    <row r="55" spans="1:7" ht="16.5">
      <c r="A55" s="9"/>
      <c r="B55" s="6"/>
      <c r="C55" s="9"/>
      <c r="D55" s="31"/>
      <c r="E55" s="31"/>
      <c r="F55" s="31"/>
      <c r="G55" s="31"/>
    </row>
    <row r="56" spans="1:7" ht="16.5">
      <c r="A56" s="9"/>
      <c r="B56" s="6"/>
      <c r="C56" s="9"/>
      <c r="D56" s="31"/>
      <c r="E56" s="31"/>
      <c r="F56" s="31"/>
      <c r="G56" s="31"/>
    </row>
    <row r="57" spans="1:7" ht="16.5">
      <c r="A57" s="9"/>
      <c r="B57" s="6"/>
      <c r="C57" s="9"/>
      <c r="D57" s="31"/>
      <c r="E57" s="31"/>
      <c r="F57" s="31"/>
      <c r="G57" s="31"/>
    </row>
    <row r="58" spans="1:7" ht="16.5">
      <c r="A58" s="9"/>
      <c r="B58" s="6"/>
      <c r="C58" s="9"/>
      <c r="D58" s="31"/>
      <c r="E58" s="31"/>
      <c r="F58" s="31"/>
      <c r="G58" s="31"/>
    </row>
    <row r="59" spans="1:7" ht="16.5">
      <c r="A59" s="9"/>
      <c r="B59" s="6"/>
      <c r="C59" s="9"/>
      <c r="D59" s="31"/>
      <c r="E59" s="31"/>
      <c r="F59" s="31"/>
      <c r="G59" s="31"/>
    </row>
    <row r="60" spans="1:7" ht="16.5">
      <c r="A60" s="9"/>
      <c r="B60" s="6"/>
      <c r="C60" s="9"/>
      <c r="D60" s="31"/>
      <c r="E60" s="31"/>
      <c r="F60" s="31"/>
      <c r="G60" s="31"/>
    </row>
    <row r="61" spans="1:7" ht="16.5">
      <c r="A61" s="9"/>
      <c r="B61" s="6"/>
      <c r="C61" s="9"/>
      <c r="D61" s="31"/>
      <c r="E61" s="31"/>
      <c r="F61" s="31"/>
      <c r="G61" s="31"/>
    </row>
    <row r="62" spans="1:7" ht="16.5">
      <c r="A62" s="9"/>
      <c r="B62" s="6"/>
      <c r="C62" s="9"/>
      <c r="D62" s="31"/>
      <c r="E62" s="31"/>
      <c r="F62" s="31"/>
      <c r="G62" s="31"/>
    </row>
    <row r="63" spans="1:7" ht="16.5">
      <c r="A63" s="9"/>
      <c r="B63" s="6"/>
      <c r="C63" s="9"/>
      <c r="D63" s="31"/>
      <c r="E63" s="31"/>
      <c r="F63" s="31"/>
      <c r="G63" s="31"/>
    </row>
    <row r="64" spans="1:7" ht="16.5">
      <c r="A64" s="9"/>
      <c r="B64" s="6"/>
      <c r="C64" s="9"/>
      <c r="D64" s="31"/>
      <c r="E64" s="31"/>
      <c r="F64" s="31"/>
      <c r="G64" s="31"/>
    </row>
    <row r="65" spans="1:7" ht="16.5">
      <c r="A65" s="9"/>
      <c r="B65" s="6"/>
      <c r="C65" s="9"/>
      <c r="D65" s="31"/>
      <c r="E65" s="31"/>
      <c r="F65" s="31"/>
      <c r="G65" s="31"/>
    </row>
    <row r="66" spans="1:7" ht="16.5">
      <c r="A66" s="9"/>
      <c r="B66" s="6"/>
      <c r="C66" s="9"/>
      <c r="D66" s="31"/>
      <c r="E66" s="31"/>
      <c r="F66" s="31"/>
      <c r="G66" s="31"/>
    </row>
    <row r="67" spans="1:7" ht="16.5">
      <c r="A67" s="9"/>
      <c r="B67" s="6"/>
      <c r="C67" s="9"/>
      <c r="D67" s="31"/>
      <c r="E67" s="31"/>
      <c r="F67" s="31"/>
      <c r="G67" s="31"/>
    </row>
    <row r="68" spans="1:7" ht="16.5">
      <c r="A68" s="9"/>
      <c r="B68" s="6"/>
      <c r="C68" s="9"/>
      <c r="D68" s="31"/>
      <c r="E68" s="31"/>
      <c r="F68" s="31"/>
      <c r="G68" s="31"/>
    </row>
    <row r="69" spans="1:7" ht="16.5">
      <c r="A69" s="9"/>
      <c r="B69" s="6"/>
      <c r="C69" s="9"/>
      <c r="D69" s="31"/>
      <c r="E69" s="31"/>
      <c r="F69" s="31"/>
      <c r="G69" s="31"/>
    </row>
    <row r="70" spans="1:7" ht="16.5">
      <c r="A70" s="9"/>
      <c r="B70" s="6"/>
      <c r="C70" s="9"/>
      <c r="D70" s="31"/>
      <c r="E70" s="31"/>
      <c r="F70" s="31"/>
      <c r="G70" s="31"/>
    </row>
    <row r="71" spans="1:7" ht="16.5">
      <c r="A71" s="9"/>
      <c r="B71" s="6"/>
      <c r="C71" s="9"/>
      <c r="D71" s="31"/>
      <c r="E71" s="31"/>
      <c r="F71" s="31"/>
      <c r="G71" s="31"/>
    </row>
    <row r="72" spans="1:7" ht="16.5">
      <c r="A72" s="9"/>
      <c r="B72" s="6"/>
      <c r="C72" s="9"/>
      <c r="D72" s="31"/>
      <c r="E72" s="31"/>
      <c r="F72" s="31"/>
      <c r="G72" s="31"/>
    </row>
    <row r="73" spans="1:7" ht="16.5">
      <c r="A73" s="9"/>
      <c r="B73" s="6"/>
      <c r="C73" s="9"/>
      <c r="D73" s="31"/>
      <c r="E73" s="31"/>
      <c r="F73" s="31"/>
      <c r="G73" s="31"/>
    </row>
    <row r="74" spans="1:7" ht="16.5">
      <c r="A74" s="9"/>
      <c r="B74" s="6"/>
      <c r="C74" s="9"/>
      <c r="D74" s="31"/>
      <c r="E74" s="31"/>
      <c r="F74" s="31"/>
      <c r="G74" s="31"/>
    </row>
    <row r="75" spans="1:7" ht="16.5">
      <c r="A75" s="9"/>
      <c r="B75" s="6"/>
      <c r="C75" s="9"/>
      <c r="D75" s="31"/>
      <c r="E75" s="31"/>
      <c r="F75" s="31"/>
      <c r="G75" s="31"/>
    </row>
    <row r="76" spans="1:7" ht="16.5">
      <c r="A76" s="9"/>
      <c r="B76" s="6"/>
      <c r="C76" s="9"/>
      <c r="D76" s="31"/>
      <c r="E76" s="31"/>
      <c r="F76" s="31"/>
      <c r="G76" s="31"/>
    </row>
    <row r="77" spans="1:7" ht="16.5">
      <c r="A77" s="9"/>
      <c r="B77" s="6"/>
      <c r="C77" s="9"/>
      <c r="D77" s="31"/>
      <c r="E77" s="31"/>
      <c r="F77" s="31"/>
      <c r="G77" s="31"/>
    </row>
    <row r="78" spans="1:7" ht="16.5">
      <c r="A78" s="9"/>
      <c r="B78" s="6"/>
      <c r="C78" s="9"/>
      <c r="D78" s="31"/>
      <c r="E78" s="31"/>
      <c r="F78" s="31"/>
      <c r="G78" s="31"/>
    </row>
    <row r="79" spans="1:7" ht="16.5">
      <c r="A79" s="9"/>
      <c r="B79" s="6"/>
      <c r="C79" s="9"/>
      <c r="D79" s="31"/>
      <c r="E79" s="31"/>
      <c r="F79" s="31"/>
      <c r="G79" s="31"/>
    </row>
    <row r="80" spans="1:7" ht="16.5">
      <c r="A80" s="9"/>
      <c r="B80" s="6"/>
      <c r="C80" s="9"/>
      <c r="D80" s="31"/>
      <c r="E80" s="31"/>
      <c r="F80" s="31"/>
      <c r="G80" s="31"/>
    </row>
    <row r="81" spans="1:7" ht="16.5">
      <c r="A81" s="9"/>
      <c r="B81" s="6"/>
      <c r="C81" s="9"/>
      <c r="D81" s="31"/>
      <c r="E81" s="31"/>
      <c r="F81" s="31"/>
      <c r="G81" s="31"/>
    </row>
    <row r="82" spans="1:7" ht="16.5">
      <c r="A82" s="9"/>
      <c r="B82" s="6"/>
      <c r="C82" s="9"/>
      <c r="D82" s="31"/>
      <c r="E82" s="31"/>
      <c r="F82" s="31"/>
      <c r="G82" s="31"/>
    </row>
    <row r="83" spans="1:7" ht="16.5">
      <c r="A83" s="9"/>
      <c r="B83" s="6"/>
      <c r="C83" s="9"/>
      <c r="D83" s="31"/>
      <c r="E83" s="31"/>
      <c r="F83" s="31"/>
      <c r="G83" s="31"/>
    </row>
    <row r="84" spans="1:7" ht="16.5">
      <c r="A84" s="9"/>
      <c r="B84" s="6"/>
      <c r="C84" s="9"/>
      <c r="D84" s="31"/>
      <c r="E84" s="31"/>
      <c r="F84" s="31"/>
      <c r="G84" s="31"/>
    </row>
    <row r="85" spans="1:7" ht="16.5">
      <c r="A85" s="9"/>
      <c r="B85" s="6"/>
      <c r="C85" s="9"/>
      <c r="D85" s="31"/>
      <c r="E85" s="31"/>
      <c r="F85" s="31"/>
      <c r="G85" s="31"/>
    </row>
    <row r="86" spans="1:7" ht="16.5">
      <c r="A86" s="9"/>
      <c r="B86" s="6"/>
      <c r="C86" s="9"/>
      <c r="D86" s="31"/>
      <c r="E86" s="31"/>
      <c r="F86" s="31"/>
      <c r="G86" s="31"/>
    </row>
    <row r="87" spans="1:7" ht="16.5">
      <c r="A87" s="9"/>
      <c r="B87" s="6"/>
      <c r="C87" s="9"/>
      <c r="D87" s="31"/>
      <c r="E87" s="31"/>
      <c r="F87" s="31"/>
      <c r="G87" s="31"/>
    </row>
    <row r="88" spans="1:7" ht="16.5">
      <c r="A88" s="9"/>
      <c r="B88" s="6"/>
      <c r="C88" s="9"/>
      <c r="D88" s="31"/>
      <c r="E88" s="31"/>
      <c r="F88" s="31"/>
      <c r="G88" s="31"/>
    </row>
    <row r="89" spans="1:7" ht="16.5">
      <c r="A89" s="9"/>
      <c r="B89" s="6"/>
      <c r="C89" s="9"/>
      <c r="D89" s="31"/>
      <c r="E89" s="31"/>
      <c r="F89" s="31"/>
      <c r="G89" s="31"/>
    </row>
    <row r="90" spans="1:7" ht="16.5">
      <c r="A90" s="9"/>
      <c r="B90" s="6"/>
      <c r="C90" s="9"/>
      <c r="D90" s="31"/>
      <c r="E90" s="31"/>
      <c r="F90" s="31"/>
      <c r="G90" s="31"/>
    </row>
  </sheetData>
  <mergeCells count="15">
    <mergeCell ref="B49:G49"/>
    <mergeCell ref="B1:G1"/>
    <mergeCell ref="B2:G2"/>
    <mergeCell ref="B4:G4"/>
    <mergeCell ref="B5:G5"/>
    <mergeCell ref="D21:E21"/>
    <mergeCell ref="F21:G21"/>
    <mergeCell ref="D29:E29"/>
    <mergeCell ref="F29:G29"/>
    <mergeCell ref="B27:G27"/>
    <mergeCell ref="D7:E7"/>
    <mergeCell ref="F7:G7"/>
    <mergeCell ref="C6:G6"/>
    <mergeCell ref="D20:E20"/>
    <mergeCell ref="F20:G20"/>
  </mergeCells>
  <printOptions/>
  <pageMargins left="0.25" right="0.31" top="0.62" bottom="0.47" header="0.27" footer="0.27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76"/>
  <sheetViews>
    <sheetView showGridLines="0" zoomScale="80" zoomScaleNormal="80" workbookViewId="0" topLeftCell="A17">
      <selection activeCell="B37" sqref="B37"/>
    </sheetView>
  </sheetViews>
  <sheetFormatPr defaultColWidth="9.69921875" defaultRowHeight="15.75"/>
  <cols>
    <col min="1" max="1" width="2.09765625" style="3" customWidth="1"/>
    <col min="2" max="2" width="26.69921875" style="3" customWidth="1"/>
    <col min="3" max="3" width="12.8984375" style="81" hidden="1" customWidth="1"/>
    <col min="4" max="7" width="13.69921875" style="81" customWidth="1"/>
    <col min="8" max="16384" width="9.69921875" style="3" customWidth="1"/>
  </cols>
  <sheetData>
    <row r="1" spans="1:7" ht="20.25">
      <c r="A1" s="1"/>
      <c r="B1" s="239" t="s">
        <v>0</v>
      </c>
      <c r="C1" s="239"/>
      <c r="D1" s="239"/>
      <c r="E1" s="239"/>
      <c r="F1" s="239"/>
      <c r="G1" s="239"/>
    </row>
    <row r="2" spans="1:7" ht="21.75" customHeight="1">
      <c r="A2" s="1"/>
      <c r="B2" s="255" t="s">
        <v>1</v>
      </c>
      <c r="C2" s="255"/>
      <c r="D2" s="255"/>
      <c r="E2" s="255"/>
      <c r="F2" s="255"/>
      <c r="G2" s="255"/>
    </row>
    <row r="3" spans="1:7" ht="21.75" customHeight="1">
      <c r="A3" s="1"/>
      <c r="B3" s="48"/>
      <c r="C3" s="48"/>
      <c r="D3" s="48"/>
      <c r="E3" s="48"/>
      <c r="F3" s="48"/>
      <c r="G3" s="48"/>
    </row>
    <row r="4" spans="1:7" ht="21.75" customHeight="1">
      <c r="A4" s="1"/>
      <c r="B4" s="245" t="s">
        <v>30</v>
      </c>
      <c r="C4" s="246"/>
      <c r="D4" s="246"/>
      <c r="E4" s="246"/>
      <c r="F4" s="246"/>
      <c r="G4" s="247"/>
    </row>
    <row r="5" spans="1:7" ht="19.5" customHeight="1">
      <c r="A5" s="1"/>
      <c r="B5" s="248" t="s">
        <v>31</v>
      </c>
      <c r="C5" s="249"/>
      <c r="D5" s="249"/>
      <c r="E5" s="249"/>
      <c r="F5" s="249"/>
      <c r="G5" s="250"/>
    </row>
    <row r="6" spans="1:7" ht="19.5" customHeight="1">
      <c r="A6" s="1"/>
      <c r="B6" s="49"/>
      <c r="C6" s="50"/>
      <c r="D6" s="50"/>
      <c r="E6" s="50"/>
      <c r="F6" s="50"/>
      <c r="G6" s="51"/>
    </row>
    <row r="7" spans="1:7" ht="19.5" customHeight="1">
      <c r="A7" s="1"/>
      <c r="B7" s="52"/>
      <c r="C7" s="53"/>
      <c r="D7" s="251" t="s">
        <v>4</v>
      </c>
      <c r="E7" s="252"/>
      <c r="F7" s="253" t="s">
        <v>5</v>
      </c>
      <c r="G7" s="254"/>
    </row>
    <row r="8" spans="1:7" ht="17.25">
      <c r="A8" s="1"/>
      <c r="B8" s="54"/>
      <c r="C8" s="55" t="s">
        <v>32</v>
      </c>
      <c r="D8" s="56" t="s">
        <v>33</v>
      </c>
      <c r="E8" s="57" t="s">
        <v>34</v>
      </c>
      <c r="F8" s="58" t="s">
        <v>35</v>
      </c>
      <c r="G8" s="59" t="s">
        <v>36</v>
      </c>
    </row>
    <row r="9" spans="1:7" ht="16.5">
      <c r="A9" s="1"/>
      <c r="B9" s="60"/>
      <c r="C9" s="61" t="s">
        <v>8</v>
      </c>
      <c r="D9" s="56" t="s">
        <v>37</v>
      </c>
      <c r="E9" s="62" t="s">
        <v>37</v>
      </c>
      <c r="F9" s="58" t="s">
        <v>38</v>
      </c>
      <c r="G9" s="62" t="s">
        <v>38</v>
      </c>
    </row>
    <row r="10" spans="1:7" ht="16.5">
      <c r="A10" s="1"/>
      <c r="B10" s="60"/>
      <c r="C10" s="63"/>
      <c r="D10" s="64"/>
      <c r="E10" s="65"/>
      <c r="F10" s="58" t="s">
        <v>39</v>
      </c>
      <c r="G10" s="62" t="s">
        <v>39</v>
      </c>
    </row>
    <row r="11" spans="1:7" ht="16.5">
      <c r="A11" s="1"/>
      <c r="B11" s="60"/>
      <c r="C11" s="66" t="s">
        <v>40</v>
      </c>
      <c r="D11" s="56" t="s">
        <v>12</v>
      </c>
      <c r="E11" s="66" t="s">
        <v>13</v>
      </c>
      <c r="F11" s="58" t="str">
        <f>D11</f>
        <v>[31/1/2006]</v>
      </c>
      <c r="G11" s="62" t="str">
        <f>E11</f>
        <v>[31/1/2005]</v>
      </c>
    </row>
    <row r="12" spans="1:7" ht="16.5">
      <c r="A12" s="1"/>
      <c r="B12" s="67"/>
      <c r="C12" s="68" t="s">
        <v>14</v>
      </c>
      <c r="D12" s="56" t="s">
        <v>14</v>
      </c>
      <c r="E12" s="68" t="s">
        <v>14</v>
      </c>
      <c r="F12" s="58" t="s">
        <v>14</v>
      </c>
      <c r="G12" s="62" t="s">
        <v>14</v>
      </c>
    </row>
    <row r="13" spans="1:7" ht="17.25" customHeight="1">
      <c r="A13" s="1"/>
      <c r="B13" s="69"/>
      <c r="C13" s="70"/>
      <c r="D13" s="70"/>
      <c r="E13" s="70"/>
      <c r="F13" s="71"/>
      <c r="G13" s="70"/>
    </row>
    <row r="14" spans="1:7" ht="16.5">
      <c r="A14" s="1"/>
      <c r="B14" s="72" t="s">
        <v>41</v>
      </c>
      <c r="C14" s="65">
        <f>206672</f>
        <v>206672</v>
      </c>
      <c r="D14" s="73">
        <f>+F14-97005</f>
        <v>28415</v>
      </c>
      <c r="E14" s="65">
        <v>59844</v>
      </c>
      <c r="F14" s="65">
        <v>125420</v>
      </c>
      <c r="G14" s="65">
        <v>265290</v>
      </c>
    </row>
    <row r="15" spans="1:7" ht="16.5">
      <c r="A15" s="1"/>
      <c r="B15" s="72"/>
      <c r="C15" s="65"/>
      <c r="D15" s="73"/>
      <c r="E15" s="65"/>
      <c r="F15" s="65"/>
      <c r="G15" s="65"/>
    </row>
    <row r="16" spans="1:7" ht="16.5">
      <c r="A16" s="1"/>
      <c r="B16" s="72" t="s">
        <v>42</v>
      </c>
      <c r="C16" s="65">
        <f>-352026</f>
        <v>-352026</v>
      </c>
      <c r="D16" s="73">
        <f>+F16+86234</f>
        <v>-249453</v>
      </c>
      <c r="E16" s="65">
        <v>-124070</v>
      </c>
      <c r="F16" s="65">
        <v>-335687</v>
      </c>
      <c r="G16" s="65">
        <v>-320436</v>
      </c>
    </row>
    <row r="17" spans="1:7" ht="16.5">
      <c r="A17" s="1"/>
      <c r="B17" s="72"/>
      <c r="C17" s="65"/>
      <c r="D17" s="73"/>
      <c r="E17" s="65"/>
      <c r="F17" s="65"/>
      <c r="G17" s="65"/>
    </row>
    <row r="18" spans="1:7" ht="16.5">
      <c r="A18" s="1"/>
      <c r="B18" s="72" t="s">
        <v>43</v>
      </c>
      <c r="C18" s="65">
        <f>6237</f>
        <v>6237</v>
      </c>
      <c r="D18" s="73">
        <f>+F18-5743</f>
        <v>5996</v>
      </c>
      <c r="E18" s="65">
        <v>274683</v>
      </c>
      <c r="F18" s="65">
        <v>11739</v>
      </c>
      <c r="G18" s="65">
        <v>307441</v>
      </c>
    </row>
    <row r="19" spans="1:7" ht="16.5">
      <c r="A19" s="1"/>
      <c r="B19" s="72"/>
      <c r="C19" s="74"/>
      <c r="D19" s="75"/>
      <c r="E19" s="74"/>
      <c r="F19" s="74"/>
      <c r="G19" s="74"/>
    </row>
    <row r="20" spans="1:7" ht="16.5">
      <c r="A20" s="1"/>
      <c r="B20" s="72" t="s">
        <v>44</v>
      </c>
      <c r="C20" s="65">
        <f>SUM(C14:C19)</f>
        <v>-139117</v>
      </c>
      <c r="D20" s="73">
        <f>SUM(D14:D19)</f>
        <v>-215042</v>
      </c>
      <c r="E20" s="65">
        <f>SUM(E14:E19)</f>
        <v>210457</v>
      </c>
      <c r="F20" s="65">
        <f>SUM(F14:F18)</f>
        <v>-198528</v>
      </c>
      <c r="G20" s="65">
        <f>SUM(G14:G19)</f>
        <v>252295</v>
      </c>
    </row>
    <row r="21" spans="1:7" ht="16.5">
      <c r="A21" s="1"/>
      <c r="B21" s="72"/>
      <c r="C21" s="65"/>
      <c r="D21" s="73"/>
      <c r="E21" s="65"/>
      <c r="F21" s="65"/>
      <c r="G21" s="65"/>
    </row>
    <row r="22" spans="1:7" ht="16.5">
      <c r="A22" s="1"/>
      <c r="B22" s="72" t="s">
        <v>45</v>
      </c>
      <c r="C22" s="65">
        <f>-123637</f>
        <v>-123637</v>
      </c>
      <c r="D22" s="73">
        <f>+F22+68542</f>
        <v>-23285</v>
      </c>
      <c r="E22" s="65">
        <v>-28319</v>
      </c>
      <c r="F22" s="65">
        <v>-91827</v>
      </c>
      <c r="G22" s="65">
        <v>-117811</v>
      </c>
    </row>
    <row r="23" spans="1:7" ht="16.5">
      <c r="A23" s="1"/>
      <c r="B23" s="72"/>
      <c r="C23" s="65"/>
      <c r="D23" s="73"/>
      <c r="E23" s="65"/>
      <c r="F23" s="65"/>
      <c r="G23" s="65"/>
    </row>
    <row r="24" spans="1:7" ht="16.5">
      <c r="A24" s="1"/>
      <c r="B24" s="72" t="s">
        <v>46</v>
      </c>
      <c r="C24" s="65">
        <v>0</v>
      </c>
      <c r="D24" s="73">
        <f>F24-C24</f>
        <v>0</v>
      </c>
      <c r="E24" s="65">
        <v>0</v>
      </c>
      <c r="F24" s="65">
        <v>0</v>
      </c>
      <c r="G24" s="65">
        <v>0</v>
      </c>
    </row>
    <row r="25" spans="1:7" ht="7.5" customHeight="1">
      <c r="A25" s="1"/>
      <c r="B25" s="72"/>
      <c r="C25" s="74"/>
      <c r="D25" s="75"/>
      <c r="E25" s="74"/>
      <c r="F25" s="74"/>
      <c r="G25" s="74"/>
    </row>
    <row r="26" spans="1:7" ht="7.5" customHeight="1">
      <c r="A26" s="1"/>
      <c r="B26" s="72"/>
      <c r="C26" s="65"/>
      <c r="D26" s="73"/>
      <c r="E26" s="65"/>
      <c r="F26" s="65"/>
      <c r="G26" s="65"/>
    </row>
    <row r="27" spans="1:7" ht="16.5">
      <c r="A27" s="1"/>
      <c r="B27" s="72" t="s">
        <v>47</v>
      </c>
      <c r="C27" s="65">
        <f>SUM(C20:C24)</f>
        <v>-262754</v>
      </c>
      <c r="D27" s="73">
        <f>SUM(D20:D24)</f>
        <v>-238327</v>
      </c>
      <c r="E27" s="65">
        <f>SUM(E20:E25)</f>
        <v>182138</v>
      </c>
      <c r="F27" s="65">
        <f>SUM(F20:F24)</f>
        <v>-290355</v>
      </c>
      <c r="G27" s="65">
        <f>SUM(G20:G25)</f>
        <v>134484</v>
      </c>
    </row>
    <row r="28" spans="1:7" ht="16.5">
      <c r="A28" s="1"/>
      <c r="B28" s="72"/>
      <c r="C28" s="65"/>
      <c r="D28" s="73"/>
      <c r="E28" s="65"/>
      <c r="F28" s="65"/>
      <c r="G28" s="65"/>
    </row>
    <row r="29" spans="1:7" ht="16.5">
      <c r="A29" s="1"/>
      <c r="B29" s="72" t="s">
        <v>48</v>
      </c>
      <c r="C29" s="65">
        <f>-5547</f>
        <v>-5547</v>
      </c>
      <c r="D29" s="73">
        <f>+F29+2821</f>
        <v>-15904</v>
      </c>
      <c r="E29" s="65">
        <v>-1824</v>
      </c>
      <c r="F29" s="65">
        <v>-18725</v>
      </c>
      <c r="G29" s="65">
        <v>-6361</v>
      </c>
    </row>
    <row r="30" spans="1:7" ht="7.5" customHeight="1">
      <c r="A30" s="1"/>
      <c r="B30" s="72"/>
      <c r="C30" s="74"/>
      <c r="D30" s="75"/>
      <c r="E30" s="74"/>
      <c r="F30" s="74"/>
      <c r="G30" s="74"/>
    </row>
    <row r="31" spans="1:7" ht="7.5" customHeight="1">
      <c r="A31" s="1"/>
      <c r="B31" s="72"/>
      <c r="C31" s="65"/>
      <c r="D31" s="73"/>
      <c r="E31" s="65"/>
      <c r="F31" s="65"/>
      <c r="G31" s="65"/>
    </row>
    <row r="32" spans="1:7" ht="16.5">
      <c r="A32" s="1"/>
      <c r="B32" s="72" t="s">
        <v>49</v>
      </c>
      <c r="C32" s="65">
        <f>SUM(C27:C29)</f>
        <v>-268301</v>
      </c>
      <c r="D32" s="73">
        <f>SUM(D27:D29)</f>
        <v>-254231</v>
      </c>
      <c r="E32" s="65">
        <f>SUM(E27:E29)</f>
        <v>180314</v>
      </c>
      <c r="F32" s="65">
        <f>SUM(F27:F29)</f>
        <v>-309080</v>
      </c>
      <c r="G32" s="65">
        <f>SUM(G27:G29)</f>
        <v>128123</v>
      </c>
    </row>
    <row r="33" spans="1:7" ht="7.5" customHeight="1">
      <c r="A33" s="1"/>
      <c r="B33" s="72"/>
      <c r="C33" s="65"/>
      <c r="D33" s="73"/>
      <c r="E33" s="65"/>
      <c r="F33" s="65"/>
      <c r="G33" s="65"/>
    </row>
    <row r="34" spans="1:7" ht="16.5">
      <c r="A34" s="1"/>
      <c r="B34" s="72" t="s">
        <v>50</v>
      </c>
      <c r="C34" s="65">
        <f>46985</f>
        <v>46985</v>
      </c>
      <c r="D34" s="73">
        <f>+F34+77</f>
        <v>89</v>
      </c>
      <c r="E34" s="73">
        <v>-3823</v>
      </c>
      <c r="F34" s="65">
        <v>12</v>
      </c>
      <c r="G34" s="65">
        <v>-194</v>
      </c>
    </row>
    <row r="35" spans="1:7" ht="7.5" customHeight="1">
      <c r="A35" s="1"/>
      <c r="B35" s="72"/>
      <c r="C35" s="74"/>
      <c r="D35" s="75"/>
      <c r="E35" s="74"/>
      <c r="F35" s="74"/>
      <c r="G35" s="74"/>
    </row>
    <row r="36" spans="1:7" ht="7.5" customHeight="1">
      <c r="A36" s="1"/>
      <c r="B36" s="72"/>
      <c r="C36" s="65"/>
      <c r="D36" s="73"/>
      <c r="E36" s="65"/>
      <c r="F36" s="65"/>
      <c r="G36" s="65"/>
    </row>
    <row r="37" spans="1:7" ht="16.5">
      <c r="A37" s="1"/>
      <c r="B37" s="72" t="s">
        <v>51</v>
      </c>
      <c r="C37" s="65">
        <f>SUM(C32:C34)</f>
        <v>-221316</v>
      </c>
      <c r="D37" s="73">
        <f>SUM(D32:D34)</f>
        <v>-254142</v>
      </c>
      <c r="E37" s="65">
        <f>SUM(E32:E34)</f>
        <v>176491</v>
      </c>
      <c r="F37" s="65">
        <f>SUM(F32:F34)</f>
        <v>-309068</v>
      </c>
      <c r="G37" s="65">
        <f>SUM(G32:G34)</f>
        <v>127929</v>
      </c>
    </row>
    <row r="38" spans="1:7" ht="7.5" customHeight="1">
      <c r="A38" s="1"/>
      <c r="B38" s="76"/>
      <c r="C38" s="74"/>
      <c r="D38" s="75"/>
      <c r="E38" s="74"/>
      <c r="F38" s="74"/>
      <c r="G38" s="74"/>
    </row>
    <row r="39" spans="1:7" ht="16.5">
      <c r="A39" s="1"/>
      <c r="B39" s="1"/>
      <c r="C39" s="22"/>
      <c r="D39" s="77"/>
      <c r="E39" s="22"/>
      <c r="F39" s="22"/>
      <c r="G39" s="22"/>
    </row>
    <row r="40" spans="1:7" ht="16.5">
      <c r="A40" s="1"/>
      <c r="B40" s="1" t="s">
        <v>52</v>
      </c>
      <c r="C40" s="78">
        <f>-24.54</f>
        <v>-24.54</v>
      </c>
      <c r="D40" s="79">
        <v>-28.18</v>
      </c>
      <c r="E40" s="78">
        <v>19.57</v>
      </c>
      <c r="F40" s="79">
        <v>-34.27</v>
      </c>
      <c r="G40" s="79">
        <v>14.19</v>
      </c>
    </row>
    <row r="41" spans="1:7" ht="16.5">
      <c r="A41" s="1"/>
      <c r="B41" s="1" t="s">
        <v>53</v>
      </c>
      <c r="C41" s="22">
        <v>0</v>
      </c>
      <c r="D41" s="79">
        <f>+D40</f>
        <v>-28.18</v>
      </c>
      <c r="E41" s="78">
        <v>19.57</v>
      </c>
      <c r="F41" s="79">
        <f>+F40</f>
        <v>-34.27</v>
      </c>
      <c r="G41" s="79">
        <v>14.19</v>
      </c>
    </row>
    <row r="42" spans="1:7" ht="16.5">
      <c r="A42" s="1"/>
      <c r="B42" s="1"/>
      <c r="C42" s="22"/>
      <c r="D42" s="77"/>
      <c r="E42" s="22"/>
      <c r="F42" s="77"/>
      <c r="G42" s="22"/>
    </row>
    <row r="43" spans="1:7" ht="16.5">
      <c r="A43" s="1"/>
      <c r="B43" s="1"/>
      <c r="C43" s="22"/>
      <c r="D43" s="22"/>
      <c r="E43" s="22"/>
      <c r="F43" s="22"/>
      <c r="G43" s="22"/>
    </row>
    <row r="44" spans="1:7" ht="18.75">
      <c r="A44" s="1"/>
      <c r="B44" s="80"/>
      <c r="C44" s="22"/>
      <c r="D44" s="22"/>
      <c r="E44" s="22"/>
      <c r="F44" s="22"/>
      <c r="G44" s="22"/>
    </row>
    <row r="45" spans="1:7" ht="18.75">
      <c r="A45" s="1"/>
      <c r="B45" s="80"/>
      <c r="C45" s="22"/>
      <c r="D45" s="22"/>
      <c r="E45" s="22"/>
      <c r="F45" s="22"/>
      <c r="G45" s="22"/>
    </row>
    <row r="46" spans="1:7" ht="16.5">
      <c r="A46" s="1"/>
      <c r="B46" s="1"/>
      <c r="C46" s="22"/>
      <c r="D46" s="22"/>
      <c r="E46" s="22"/>
      <c r="F46" s="22"/>
      <c r="G46" s="22"/>
    </row>
    <row r="47" spans="1:7" ht="16.5">
      <c r="A47" s="1"/>
      <c r="B47" s="1"/>
      <c r="C47" s="22"/>
      <c r="D47" s="22"/>
      <c r="E47" s="22"/>
      <c r="F47" s="22"/>
      <c r="G47" s="22"/>
    </row>
    <row r="48" spans="1:7" ht="16.5">
      <c r="A48" s="1"/>
      <c r="B48" s="1"/>
      <c r="C48" s="22"/>
      <c r="D48" s="22"/>
      <c r="E48" s="22"/>
      <c r="F48" s="22"/>
      <c r="G48" s="22"/>
    </row>
    <row r="49" spans="1:7" ht="16.5">
      <c r="A49" s="1"/>
      <c r="B49" s="1"/>
      <c r="C49" s="22"/>
      <c r="D49" s="22"/>
      <c r="E49" s="22"/>
      <c r="F49" s="22"/>
      <c r="G49" s="22"/>
    </row>
    <row r="50" spans="1:7" ht="16.5">
      <c r="A50" s="1"/>
      <c r="B50" s="1"/>
      <c r="C50" s="22"/>
      <c r="D50" s="22"/>
      <c r="E50" s="22"/>
      <c r="F50" s="22"/>
      <c r="G50" s="22"/>
    </row>
    <row r="51" spans="1:7" ht="16.5">
      <c r="A51" s="1"/>
      <c r="B51" s="1"/>
      <c r="C51" s="22"/>
      <c r="D51" s="22"/>
      <c r="E51" s="22"/>
      <c r="F51" s="22"/>
      <c r="G51" s="22"/>
    </row>
    <row r="52" spans="1:7" ht="16.5">
      <c r="A52" s="1"/>
      <c r="C52" s="22"/>
      <c r="D52" s="22"/>
      <c r="E52" s="22"/>
      <c r="F52" s="22"/>
      <c r="G52" s="22"/>
    </row>
    <row r="53" spans="1:7" ht="16.5">
      <c r="A53" s="1"/>
      <c r="C53" s="22"/>
      <c r="D53" s="22"/>
      <c r="E53" s="22"/>
      <c r="F53" s="22"/>
      <c r="G53" s="22"/>
    </row>
    <row r="54" spans="1:7" ht="16.5">
      <c r="A54" s="1"/>
      <c r="B54" s="1"/>
      <c r="C54" s="22"/>
      <c r="D54" s="22"/>
      <c r="E54" s="22"/>
      <c r="F54" s="22"/>
      <c r="G54" s="22"/>
    </row>
    <row r="55" spans="1:7" ht="16.5">
      <c r="A55" s="1"/>
      <c r="B55" s="1"/>
      <c r="C55" s="22"/>
      <c r="D55" s="22"/>
      <c r="E55" s="22"/>
      <c r="F55" s="22"/>
      <c r="G55" s="22"/>
    </row>
    <row r="56" spans="1:7" ht="16.5">
      <c r="A56" s="1"/>
      <c r="B56" s="1" t="s">
        <v>54</v>
      </c>
      <c r="C56" s="22"/>
      <c r="D56" s="22"/>
      <c r="E56" s="22"/>
      <c r="F56" s="22"/>
      <c r="G56" s="22"/>
    </row>
    <row r="57" spans="1:7" ht="16.5">
      <c r="A57" s="1"/>
      <c r="B57" s="1" t="s">
        <v>55</v>
      </c>
      <c r="C57" s="22"/>
      <c r="D57" s="22"/>
      <c r="E57" s="22"/>
      <c r="F57" s="22"/>
      <c r="G57" s="22"/>
    </row>
    <row r="58" spans="1:7" ht="16.5">
      <c r="A58" s="1"/>
      <c r="B58" s="1"/>
      <c r="C58" s="22"/>
      <c r="D58" s="22"/>
      <c r="E58" s="22"/>
      <c r="F58" s="22"/>
      <c r="G58" s="22"/>
    </row>
    <row r="59" spans="1:7" ht="16.5">
      <c r="A59" s="1"/>
      <c r="B59" s="237"/>
      <c r="C59" s="238"/>
      <c r="D59" s="238"/>
      <c r="E59" s="238"/>
      <c r="F59" s="238"/>
      <c r="G59" s="238"/>
    </row>
    <row r="60" spans="1:7" ht="16.5">
      <c r="A60" s="1"/>
      <c r="B60" s="1"/>
      <c r="C60" s="22"/>
      <c r="D60" s="22"/>
      <c r="E60" s="22"/>
      <c r="F60" s="22"/>
      <c r="G60" s="22"/>
    </row>
    <row r="61" spans="1:7" ht="16.5">
      <c r="A61" s="1"/>
      <c r="B61" s="1"/>
      <c r="C61" s="22"/>
      <c r="D61" s="22"/>
      <c r="E61" s="22"/>
      <c r="F61" s="22"/>
      <c r="G61" s="22"/>
    </row>
    <row r="62" spans="1:7" ht="16.5">
      <c r="A62" s="1"/>
      <c r="B62" s="1"/>
      <c r="C62" s="22"/>
      <c r="D62" s="22"/>
      <c r="E62" s="22"/>
      <c r="F62" s="22"/>
      <c r="G62" s="22"/>
    </row>
    <row r="63" spans="1:7" ht="16.5">
      <c r="A63" s="1"/>
      <c r="B63" s="1"/>
      <c r="C63" s="22"/>
      <c r="D63" s="22"/>
      <c r="E63" s="22"/>
      <c r="F63" s="22"/>
      <c r="G63" s="22"/>
    </row>
    <row r="64" spans="1:7" ht="16.5">
      <c r="A64" s="1"/>
      <c r="B64" s="1"/>
      <c r="C64" s="22"/>
      <c r="D64" s="22"/>
      <c r="E64" s="22"/>
      <c r="F64" s="22"/>
      <c r="G64" s="22"/>
    </row>
    <row r="65" spans="1:7" ht="16.5">
      <c r="A65" s="1"/>
      <c r="B65" s="1"/>
      <c r="C65" s="22"/>
      <c r="D65" s="22"/>
      <c r="E65" s="22"/>
      <c r="F65" s="22"/>
      <c r="G65" s="22"/>
    </row>
    <row r="66" spans="1:7" ht="16.5">
      <c r="A66" s="1"/>
      <c r="B66" s="1"/>
      <c r="C66" s="22"/>
      <c r="D66" s="22"/>
      <c r="E66" s="22"/>
      <c r="F66" s="22"/>
      <c r="G66" s="22"/>
    </row>
    <row r="67" spans="1:7" ht="16.5">
      <c r="A67" s="1"/>
      <c r="B67" s="1"/>
      <c r="C67" s="22"/>
      <c r="D67" s="22"/>
      <c r="E67" s="22"/>
      <c r="F67" s="22"/>
      <c r="G67" s="22"/>
    </row>
    <row r="68" spans="1:7" ht="16.5">
      <c r="A68" s="1"/>
      <c r="B68" s="1"/>
      <c r="C68" s="22"/>
      <c r="D68" s="22"/>
      <c r="E68" s="22"/>
      <c r="F68" s="22"/>
      <c r="G68" s="22"/>
    </row>
    <row r="69" spans="1:7" ht="16.5">
      <c r="A69" s="1"/>
      <c r="B69" s="1"/>
      <c r="C69" s="22"/>
      <c r="D69" s="22"/>
      <c r="E69" s="22"/>
      <c r="F69" s="22"/>
      <c r="G69" s="22"/>
    </row>
    <row r="70" spans="1:7" ht="16.5">
      <c r="A70" s="1"/>
      <c r="B70" s="1"/>
      <c r="C70" s="22"/>
      <c r="D70" s="22"/>
      <c r="E70" s="22"/>
      <c r="F70" s="22"/>
      <c r="G70" s="22"/>
    </row>
    <row r="71" spans="1:7" ht="16.5">
      <c r="A71" s="1"/>
      <c r="B71" s="1"/>
      <c r="C71" s="22"/>
      <c r="D71" s="22"/>
      <c r="E71" s="22"/>
      <c r="F71" s="22"/>
      <c r="G71" s="22"/>
    </row>
    <row r="72" spans="1:7" ht="16.5">
      <c r="A72" s="1"/>
      <c r="B72" s="1"/>
      <c r="C72" s="22"/>
      <c r="D72" s="22"/>
      <c r="E72" s="22"/>
      <c r="F72" s="22"/>
      <c r="G72" s="22"/>
    </row>
    <row r="73" spans="1:7" ht="16.5">
      <c r="A73" s="1"/>
      <c r="B73" s="1"/>
      <c r="C73" s="22"/>
      <c r="D73" s="22"/>
      <c r="E73" s="22"/>
      <c r="F73" s="22"/>
      <c r="G73" s="22"/>
    </row>
    <row r="74" spans="1:7" ht="16.5">
      <c r="A74" s="1"/>
      <c r="B74" s="1"/>
      <c r="C74" s="22"/>
      <c r="D74" s="22"/>
      <c r="E74" s="22"/>
      <c r="F74" s="22"/>
      <c r="G74" s="22"/>
    </row>
    <row r="75" spans="1:7" ht="16.5">
      <c r="A75" s="1"/>
      <c r="B75" s="1"/>
      <c r="C75" s="22"/>
      <c r="D75" s="22"/>
      <c r="E75" s="22"/>
      <c r="F75" s="22"/>
      <c r="G75" s="22"/>
    </row>
    <row r="76" spans="1:7" ht="16.5">
      <c r="A76" s="1"/>
      <c r="B76" s="1"/>
      <c r="C76" s="22"/>
      <c r="D76" s="22"/>
      <c r="E76" s="22"/>
      <c r="F76" s="22"/>
      <c r="G76" s="22"/>
    </row>
  </sheetData>
  <mergeCells count="7">
    <mergeCell ref="B1:G1"/>
    <mergeCell ref="B4:G4"/>
    <mergeCell ref="B5:G5"/>
    <mergeCell ref="B59:G59"/>
    <mergeCell ref="D7:E7"/>
    <mergeCell ref="F7:G7"/>
    <mergeCell ref="B2:G2"/>
  </mergeCells>
  <printOptions/>
  <pageMargins left="0.58" right="0.25" top="0.69" bottom="0.5" header="0.4" footer="0.45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="80" zoomScaleNormal="80" workbookViewId="0" topLeftCell="B27">
      <selection activeCell="E30" sqref="E30"/>
    </sheetView>
  </sheetViews>
  <sheetFormatPr defaultColWidth="8.796875" defaultRowHeight="15.75"/>
  <cols>
    <col min="1" max="1" width="0.59375" style="82" hidden="1" customWidth="1"/>
    <col min="2" max="2" width="2.296875" style="82" customWidth="1"/>
    <col min="3" max="3" width="39.69921875" style="82" customWidth="1"/>
    <col min="4" max="4" width="11.09765625" style="82" hidden="1" customWidth="1"/>
    <col min="5" max="6" width="11.09765625" style="114" customWidth="1"/>
    <col min="7" max="7" width="10.59765625" style="114" hidden="1" customWidth="1"/>
    <col min="8" max="8" width="8.8984375" style="82" bestFit="1" customWidth="1"/>
    <col min="9" max="9" width="10.8984375" style="82" bestFit="1" customWidth="1"/>
    <col min="10" max="16384" width="8.796875" style="82" customWidth="1"/>
  </cols>
  <sheetData>
    <row r="1" spans="1:7" ht="18.75">
      <c r="A1" s="255" t="s">
        <v>0</v>
      </c>
      <c r="B1" s="255"/>
      <c r="C1" s="255"/>
      <c r="D1" s="255"/>
      <c r="E1" s="255"/>
      <c r="F1" s="255"/>
      <c r="G1" s="255"/>
    </row>
    <row r="2" spans="1:7" ht="15.75">
      <c r="A2" s="222" t="s">
        <v>1</v>
      </c>
      <c r="B2" s="222"/>
      <c r="C2" s="222"/>
      <c r="D2" s="222"/>
      <c r="E2" s="222"/>
      <c r="F2" s="222"/>
      <c r="G2" s="222"/>
    </row>
    <row r="3" spans="1:7" ht="4.5" customHeight="1">
      <c r="A3" s="84"/>
      <c r="B3" s="85"/>
      <c r="C3" s="85"/>
      <c r="D3" s="86"/>
      <c r="E3" s="87"/>
      <c r="F3" s="87"/>
      <c r="G3" s="87"/>
    </row>
    <row r="4" spans="1:7" ht="18.75">
      <c r="A4" s="255" t="s">
        <v>30</v>
      </c>
      <c r="B4" s="255"/>
      <c r="C4" s="255"/>
      <c r="D4" s="255"/>
      <c r="E4" s="255"/>
      <c r="F4" s="255"/>
      <c r="G4" s="255"/>
    </row>
    <row r="5" spans="1:7" ht="18.75">
      <c r="A5" s="223" t="s">
        <v>56</v>
      </c>
      <c r="B5" s="223"/>
      <c r="C5" s="223"/>
      <c r="D5" s="223"/>
      <c r="E5" s="223"/>
      <c r="F5" s="223"/>
      <c r="G5" s="223"/>
    </row>
    <row r="6" spans="1:7" ht="20.25">
      <c r="A6" s="88"/>
      <c r="B6" s="85"/>
      <c r="C6" s="85"/>
      <c r="D6" s="89"/>
      <c r="E6" s="90"/>
      <c r="F6" s="91"/>
      <c r="G6" s="90"/>
    </row>
    <row r="7" spans="1:7" ht="16.5">
      <c r="A7" s="89"/>
      <c r="B7" s="89"/>
      <c r="C7" s="89"/>
      <c r="D7" s="92" t="s">
        <v>57</v>
      </c>
      <c r="E7" s="93" t="s">
        <v>58</v>
      </c>
      <c r="F7" s="93" t="s">
        <v>58</v>
      </c>
      <c r="G7" s="93" t="s">
        <v>58</v>
      </c>
    </row>
    <row r="8" spans="1:7" ht="15.75" hidden="1">
      <c r="A8" s="89"/>
      <c r="B8" s="89"/>
      <c r="C8" s="89"/>
      <c r="D8" s="92" t="s">
        <v>59</v>
      </c>
      <c r="E8" s="94" t="s">
        <v>59</v>
      </c>
      <c r="F8" s="94" t="s">
        <v>59</v>
      </c>
      <c r="G8" s="94" t="s">
        <v>60</v>
      </c>
    </row>
    <row r="9" spans="1:7" ht="15.75" hidden="1">
      <c r="A9" s="89"/>
      <c r="B9" s="89"/>
      <c r="C9" s="89"/>
      <c r="D9" s="92" t="s">
        <v>61</v>
      </c>
      <c r="E9" s="94" t="s">
        <v>61</v>
      </c>
      <c r="F9" s="94" t="s">
        <v>61</v>
      </c>
      <c r="G9" s="94" t="s">
        <v>62</v>
      </c>
    </row>
    <row r="10" spans="1:7" ht="15.75" hidden="1">
      <c r="A10" s="89"/>
      <c r="B10" s="89"/>
      <c r="C10" s="89"/>
      <c r="D10" s="92" t="s">
        <v>8</v>
      </c>
      <c r="E10" s="94" t="s">
        <v>8</v>
      </c>
      <c r="F10" s="94" t="s">
        <v>8</v>
      </c>
      <c r="G10" s="94" t="s">
        <v>63</v>
      </c>
    </row>
    <row r="11" spans="1:7" ht="16.5">
      <c r="A11" s="89"/>
      <c r="B11" s="89"/>
      <c r="C11" s="89"/>
      <c r="D11" s="92" t="s">
        <v>64</v>
      </c>
      <c r="E11" s="93" t="s">
        <v>65</v>
      </c>
      <c r="F11" s="93" t="s">
        <v>66</v>
      </c>
      <c r="G11" s="93" t="s">
        <v>67</v>
      </c>
    </row>
    <row r="12" spans="1:7" ht="16.5">
      <c r="A12" s="89"/>
      <c r="B12" s="89"/>
      <c r="C12" s="89"/>
      <c r="D12" s="92" t="s">
        <v>14</v>
      </c>
      <c r="E12" s="93" t="s">
        <v>14</v>
      </c>
      <c r="F12" s="93" t="s">
        <v>14</v>
      </c>
      <c r="G12" s="93" t="s">
        <v>14</v>
      </c>
    </row>
    <row r="13" spans="1:7" ht="15.75">
      <c r="A13" s="89"/>
      <c r="B13" s="89"/>
      <c r="C13" s="89"/>
      <c r="D13" s="89"/>
      <c r="E13" s="90"/>
      <c r="F13" s="90"/>
      <c r="G13" s="90"/>
    </row>
    <row r="14" spans="1:7" ht="18.75">
      <c r="A14" s="95"/>
      <c r="B14" s="96" t="s">
        <v>68</v>
      </c>
      <c r="C14" s="97"/>
      <c r="D14" s="98">
        <v>1581568</v>
      </c>
      <c r="E14" s="98">
        <v>696834</v>
      </c>
      <c r="F14" s="98">
        <v>704626</v>
      </c>
      <c r="G14" s="98">
        <v>1568044</v>
      </c>
    </row>
    <row r="15" spans="1:7" ht="18.75">
      <c r="A15" s="95"/>
      <c r="B15" s="96" t="s">
        <v>69</v>
      </c>
      <c r="C15" s="97"/>
      <c r="D15" s="98"/>
      <c r="E15" s="98">
        <v>0</v>
      </c>
      <c r="F15" s="98">
        <v>2482</v>
      </c>
      <c r="G15" s="98">
        <v>7564</v>
      </c>
    </row>
    <row r="16" spans="1:7" ht="18.75">
      <c r="A16" s="95"/>
      <c r="B16" s="96" t="s">
        <v>70</v>
      </c>
      <c r="C16" s="97"/>
      <c r="D16" s="98">
        <v>0</v>
      </c>
      <c r="E16" s="98">
        <v>10362</v>
      </c>
      <c r="F16" s="98">
        <v>22993</v>
      </c>
      <c r="G16" s="98">
        <f>91749</f>
        <v>91749</v>
      </c>
    </row>
    <row r="17" spans="1:7" ht="18.75">
      <c r="A17" s="95"/>
      <c r="B17" s="96" t="s">
        <v>71</v>
      </c>
      <c r="C17" s="97"/>
      <c r="D17" s="98"/>
      <c r="E17" s="98">
        <v>11889</v>
      </c>
      <c r="F17" s="98">
        <v>39344</v>
      </c>
      <c r="G17" s="98"/>
    </row>
    <row r="18" spans="1:7" ht="18.75">
      <c r="A18" s="97"/>
      <c r="B18" s="97"/>
      <c r="C18" s="97"/>
      <c r="D18" s="99"/>
      <c r="E18" s="99"/>
      <c r="F18" s="99"/>
      <c r="G18" s="99"/>
    </row>
    <row r="19" spans="1:7" ht="18.75">
      <c r="A19" s="95"/>
      <c r="B19" s="96" t="s">
        <v>72</v>
      </c>
      <c r="C19" s="97"/>
      <c r="D19" s="99"/>
      <c r="E19" s="99"/>
      <c r="F19" s="99"/>
      <c r="G19" s="99"/>
    </row>
    <row r="20" spans="1:7" ht="18.75">
      <c r="A20" s="95"/>
      <c r="B20" s="96"/>
      <c r="C20" s="96" t="s">
        <v>73</v>
      </c>
      <c r="D20" s="98">
        <v>76047</v>
      </c>
      <c r="E20" s="98">
        <v>60260</v>
      </c>
      <c r="F20" s="98">
        <v>71078</v>
      </c>
      <c r="G20" s="98">
        <f>75129+4827</f>
        <v>79956</v>
      </c>
    </row>
    <row r="21" spans="1:7" ht="18.75">
      <c r="A21" s="95"/>
      <c r="B21" s="96"/>
      <c r="C21" s="96" t="s">
        <v>74</v>
      </c>
      <c r="D21" s="98">
        <v>238955</v>
      </c>
      <c r="E21" s="100">
        <v>169212</v>
      </c>
      <c r="F21" s="98">
        <v>233252</v>
      </c>
      <c r="G21" s="98">
        <f>235608</f>
        <v>235608</v>
      </c>
    </row>
    <row r="22" spans="1:7" ht="18.75">
      <c r="A22" s="95"/>
      <c r="B22" s="96"/>
      <c r="C22" s="96" t="s">
        <v>75</v>
      </c>
      <c r="D22" s="98"/>
      <c r="E22" s="98">
        <v>986</v>
      </c>
      <c r="F22" s="98">
        <v>24663</v>
      </c>
      <c r="G22" s="98">
        <v>157270</v>
      </c>
    </row>
    <row r="23" spans="1:7" ht="18.75">
      <c r="A23" s="95"/>
      <c r="B23" s="96"/>
      <c r="C23" s="96" t="s">
        <v>76</v>
      </c>
      <c r="D23" s="98"/>
      <c r="E23" s="98">
        <v>166922</v>
      </c>
      <c r="F23" s="98">
        <v>263339</v>
      </c>
      <c r="G23" s="98">
        <f>362772</f>
        <v>362772</v>
      </c>
    </row>
    <row r="24" spans="1:7" ht="18.75">
      <c r="A24" s="95"/>
      <c r="B24" s="96"/>
      <c r="C24" s="96" t="s">
        <v>77</v>
      </c>
      <c r="D24" s="98"/>
      <c r="E24" s="98">
        <v>13796</v>
      </c>
      <c r="F24" s="98">
        <v>13446</v>
      </c>
      <c r="G24" s="98"/>
    </row>
    <row r="25" spans="1:7" ht="18.75">
      <c r="A25" s="95"/>
      <c r="B25" s="96"/>
      <c r="C25" s="96" t="s">
        <v>78</v>
      </c>
      <c r="D25" s="98">
        <v>10725</v>
      </c>
      <c r="E25" s="98">
        <v>40603</v>
      </c>
      <c r="F25" s="98">
        <f>55119-13446</f>
        <v>41673</v>
      </c>
      <c r="G25" s="98">
        <f>14670+1040</f>
        <v>15710</v>
      </c>
    </row>
    <row r="26" spans="1:7" ht="19.5" customHeight="1">
      <c r="A26" s="97"/>
      <c r="B26" s="97"/>
      <c r="C26" s="97"/>
      <c r="D26" s="101">
        <f>SUM(D19:D25)</f>
        <v>325727</v>
      </c>
      <c r="E26" s="101">
        <f>SUM(E19:E25)</f>
        <v>451779</v>
      </c>
      <c r="F26" s="101">
        <f>SUM(F19:F25)</f>
        <v>647451</v>
      </c>
      <c r="G26" s="101">
        <f>SUM(G19:G25)</f>
        <v>851316</v>
      </c>
    </row>
    <row r="27" spans="1:7" ht="18.75">
      <c r="A27" s="97"/>
      <c r="B27" s="97"/>
      <c r="C27" s="97"/>
      <c r="D27" s="99"/>
      <c r="E27" s="99"/>
      <c r="F27" s="99"/>
      <c r="G27" s="99"/>
    </row>
    <row r="28" spans="1:7" ht="18.75">
      <c r="A28" s="95"/>
      <c r="B28" s="96" t="s">
        <v>79</v>
      </c>
      <c r="C28" s="97"/>
      <c r="D28" s="99"/>
      <c r="E28" s="99"/>
      <c r="F28" s="99"/>
      <c r="G28" s="99"/>
    </row>
    <row r="29" spans="1:7" ht="18.75">
      <c r="A29" s="95"/>
      <c r="B29" s="96"/>
      <c r="C29" s="96" t="s">
        <v>80</v>
      </c>
      <c r="D29" s="98">
        <v>61597</v>
      </c>
      <c r="E29" s="98">
        <v>30658</v>
      </c>
      <c r="F29" s="98">
        <v>35930</v>
      </c>
      <c r="G29" s="98">
        <f>66358+2362</f>
        <v>68720</v>
      </c>
    </row>
    <row r="30" spans="1:7" ht="18.75">
      <c r="A30" s="95"/>
      <c r="B30" s="96"/>
      <c r="C30" s="96" t="s">
        <v>81</v>
      </c>
      <c r="D30" s="98"/>
      <c r="E30" s="98">
        <v>130564</v>
      </c>
      <c r="F30" s="98">
        <v>123722</v>
      </c>
      <c r="G30" s="98">
        <f>103712+2362+23714+8820-2362</f>
        <v>136246</v>
      </c>
    </row>
    <row r="31" spans="1:8" ht="18.75">
      <c r="A31" s="95"/>
      <c r="B31" s="96"/>
      <c r="C31" s="96" t="s">
        <v>82</v>
      </c>
      <c r="D31" s="98">
        <v>115173</v>
      </c>
      <c r="E31" s="98">
        <v>1160345</v>
      </c>
      <c r="F31" s="98">
        <v>1076856</v>
      </c>
      <c r="G31" s="98">
        <f>1311588</f>
        <v>1311588</v>
      </c>
      <c r="H31" s="102"/>
    </row>
    <row r="32" spans="1:7" ht="18.75">
      <c r="A32" s="97"/>
      <c r="B32" s="97"/>
      <c r="C32" s="96" t="s">
        <v>83</v>
      </c>
      <c r="D32" s="98">
        <v>1366164</v>
      </c>
      <c r="E32" s="98">
        <v>21442</v>
      </c>
      <c r="F32" s="98">
        <v>32713</v>
      </c>
      <c r="G32" s="98">
        <f>67271</f>
        <v>67271</v>
      </c>
    </row>
    <row r="33" spans="1:7" ht="19.5" customHeight="1">
      <c r="A33" s="97"/>
      <c r="B33" s="97"/>
      <c r="C33" s="97"/>
      <c r="D33" s="101">
        <f>SUM(D28:D32)</f>
        <v>1542934</v>
      </c>
      <c r="E33" s="101">
        <f>SUM(E29:E32)</f>
        <v>1343009</v>
      </c>
      <c r="F33" s="101">
        <f>SUM(F29:F32)</f>
        <v>1269221</v>
      </c>
      <c r="G33" s="101">
        <f>SUM(G29:G32)</f>
        <v>1583825</v>
      </c>
    </row>
    <row r="34" spans="1:7" ht="9.75" customHeight="1">
      <c r="A34" s="97"/>
      <c r="B34" s="97"/>
      <c r="C34" s="97"/>
      <c r="D34" s="99"/>
      <c r="E34" s="99"/>
      <c r="F34" s="99"/>
      <c r="G34" s="99"/>
    </row>
    <row r="35" spans="1:7" ht="19.5" customHeight="1">
      <c r="A35" s="95"/>
      <c r="B35" s="96" t="s">
        <v>84</v>
      </c>
      <c r="C35" s="97"/>
      <c r="D35" s="98">
        <f>D26-D33</f>
        <v>-1217207</v>
      </c>
      <c r="E35" s="98">
        <f>E26-E33</f>
        <v>-891230</v>
      </c>
      <c r="F35" s="98">
        <f>F26-F33</f>
        <v>-621770</v>
      </c>
      <c r="G35" s="98">
        <f>G26-G33</f>
        <v>-732509</v>
      </c>
    </row>
    <row r="36" spans="1:7" ht="19.5" customHeight="1" thickBot="1">
      <c r="A36" s="97"/>
      <c r="B36" s="97"/>
      <c r="C36" s="97"/>
      <c r="D36" s="103">
        <f>SUM(D14:D16)+D35</f>
        <v>364361</v>
      </c>
      <c r="E36" s="103">
        <f>SUM(E14:E17)+E35</f>
        <v>-172145</v>
      </c>
      <c r="F36" s="103">
        <f>SUM(F14:F17)+F35</f>
        <v>147675</v>
      </c>
      <c r="G36" s="103">
        <f>SUM(G14:G16)+G35</f>
        <v>934848</v>
      </c>
    </row>
    <row r="37" spans="1:7" ht="19.5" thickTop="1">
      <c r="A37" s="97"/>
      <c r="B37" s="97"/>
      <c r="C37" s="97"/>
      <c r="D37" s="99"/>
      <c r="E37" s="99"/>
      <c r="F37" s="99"/>
      <c r="G37" s="99"/>
    </row>
    <row r="38" spans="1:7" ht="18.75">
      <c r="A38" s="97"/>
      <c r="B38" s="97"/>
      <c r="C38" s="97"/>
      <c r="D38" s="97"/>
      <c r="E38" s="104"/>
      <c r="F38" s="104"/>
      <c r="G38" s="104"/>
    </row>
    <row r="39" spans="1:7" ht="18.75">
      <c r="A39" s="97"/>
      <c r="B39" s="96" t="s">
        <v>85</v>
      </c>
      <c r="C39" s="97"/>
      <c r="D39" s="95">
        <v>450928</v>
      </c>
      <c r="E39" s="105">
        <v>450928</v>
      </c>
      <c r="F39" s="105">
        <v>450928</v>
      </c>
      <c r="G39" s="105">
        <v>450928</v>
      </c>
    </row>
    <row r="40" spans="1:7" ht="18.75">
      <c r="A40" s="97"/>
      <c r="B40" s="96" t="s">
        <v>86</v>
      </c>
      <c r="C40" s="97"/>
      <c r="D40" s="97"/>
      <c r="E40" s="106">
        <f>+'[1]CCSE1'!E25+'[1]CCSE1'!G25</f>
        <v>-647196</v>
      </c>
      <c r="F40" s="107">
        <v>-340864</v>
      </c>
      <c r="G40" s="107">
        <f>225922+415879+2292-71605-79838</f>
        <v>492650</v>
      </c>
    </row>
    <row r="41" spans="1:7" ht="19.5" customHeight="1">
      <c r="A41" s="97"/>
      <c r="B41" s="97" t="s">
        <v>87</v>
      </c>
      <c r="C41" s="96"/>
      <c r="D41" s="95">
        <v>225922</v>
      </c>
      <c r="E41" s="105">
        <f>SUM(E39:E40)</f>
        <v>-196268</v>
      </c>
      <c r="F41" s="105">
        <f>SUM(F39:F40)</f>
        <v>110064</v>
      </c>
      <c r="G41" s="105">
        <f>SUM(G39:G40)</f>
        <v>943578</v>
      </c>
    </row>
    <row r="42" spans="1:7" ht="18.75">
      <c r="A42" s="95"/>
      <c r="B42" s="96" t="s">
        <v>88</v>
      </c>
      <c r="C42" s="97"/>
      <c r="D42" s="95">
        <v>-19176</v>
      </c>
      <c r="E42" s="105">
        <v>12177</v>
      </c>
      <c r="F42" s="105">
        <v>12190</v>
      </c>
      <c r="G42" s="105">
        <v>-13208</v>
      </c>
    </row>
    <row r="43" spans="1:7" ht="18.75">
      <c r="A43" s="95"/>
      <c r="B43" s="96" t="s">
        <v>89</v>
      </c>
      <c r="C43" s="97"/>
      <c r="D43" s="95"/>
      <c r="E43" s="105"/>
      <c r="F43" s="105"/>
      <c r="G43" s="105"/>
    </row>
    <row r="44" spans="1:7" ht="18.75">
      <c r="A44" s="95"/>
      <c r="B44" s="96" t="s">
        <v>90</v>
      </c>
      <c r="C44" s="97"/>
      <c r="D44" s="95"/>
      <c r="E44" s="105">
        <v>11946</v>
      </c>
      <c r="F44" s="105">
        <v>25421</v>
      </c>
      <c r="G44" s="105"/>
    </row>
    <row r="45" spans="1:7" ht="19.5" customHeight="1" thickBot="1">
      <c r="A45" s="97"/>
      <c r="B45" s="97"/>
      <c r="C45" s="97"/>
      <c r="D45" s="103">
        <f>SUM(D42:D42)</f>
        <v>-19176</v>
      </c>
      <c r="E45" s="103">
        <f>SUM(E41:E44)</f>
        <v>-172145</v>
      </c>
      <c r="F45" s="103">
        <f>SUM(F41:F44)</f>
        <v>147675</v>
      </c>
      <c r="G45" s="103">
        <f>SUM(G41:G42)</f>
        <v>930370</v>
      </c>
    </row>
    <row r="46" spans="1:7" ht="19.5" thickTop="1">
      <c r="A46" s="97"/>
      <c r="B46" s="97"/>
      <c r="C46" s="97"/>
      <c r="D46" s="97"/>
      <c r="E46" s="104"/>
      <c r="F46" s="104"/>
      <c r="G46" s="104"/>
    </row>
    <row r="47" spans="1:7" ht="18.75">
      <c r="A47" s="95"/>
      <c r="B47" s="96" t="s">
        <v>91</v>
      </c>
      <c r="C47" s="97"/>
      <c r="D47" s="108" t="e">
        <f>(+D36-#REF!-#REF!-D42-#REF!-#REF!-#REF!)/(+D39*2)*100</f>
        <v>#REF!</v>
      </c>
      <c r="E47" s="109">
        <v>-20.41</v>
      </c>
      <c r="F47" s="109">
        <v>13.6</v>
      </c>
      <c r="G47" s="110">
        <v>103.8</v>
      </c>
    </row>
    <row r="48" spans="1:7" ht="15.75">
      <c r="A48" s="86"/>
      <c r="B48" s="86"/>
      <c r="C48" s="86"/>
      <c r="D48" s="111"/>
      <c r="E48" s="87"/>
      <c r="F48" s="87"/>
      <c r="G48" s="87"/>
    </row>
    <row r="49" spans="1:8" ht="18.75">
      <c r="A49" s="96"/>
      <c r="B49" s="1" t="s">
        <v>92</v>
      </c>
      <c r="D49" s="22"/>
      <c r="E49" s="22"/>
      <c r="F49" s="22"/>
      <c r="G49" s="22"/>
      <c r="H49" s="22"/>
    </row>
    <row r="50" spans="1:8" ht="18.75">
      <c r="A50" s="96"/>
      <c r="B50" s="1" t="s">
        <v>93</v>
      </c>
      <c r="D50" s="22"/>
      <c r="E50" s="22"/>
      <c r="F50" s="22"/>
      <c r="G50" s="22"/>
      <c r="H50" s="22"/>
    </row>
    <row r="51" spans="1:8" ht="18.75">
      <c r="A51" s="96"/>
      <c r="B51" s="1"/>
      <c r="D51" s="22"/>
      <c r="E51" s="22"/>
      <c r="F51" s="22"/>
      <c r="G51" s="22"/>
      <c r="H51" s="22"/>
    </row>
    <row r="52" spans="2:8" ht="15.75">
      <c r="B52" s="256"/>
      <c r="C52" s="257"/>
      <c r="D52" s="257"/>
      <c r="E52" s="257"/>
      <c r="F52" s="257"/>
      <c r="G52" s="257"/>
      <c r="H52" s="257"/>
    </row>
  </sheetData>
  <mergeCells count="5">
    <mergeCell ref="B52:H52"/>
    <mergeCell ref="A2:G2"/>
    <mergeCell ref="A1:G1"/>
    <mergeCell ref="A4:G4"/>
    <mergeCell ref="A5:G5"/>
  </mergeCells>
  <printOptions horizontalCentered="1"/>
  <pageMargins left="0.4724409448818898" right="0.2755905511811024" top="0.4" bottom="0.33" header="0.1968503937007874" footer="0.36"/>
  <pageSetup horizontalDpi="300" verticalDpi="3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="75" zoomScaleNormal="75" workbookViewId="0" topLeftCell="B13">
      <selection activeCell="F18" sqref="F18"/>
    </sheetView>
  </sheetViews>
  <sheetFormatPr defaultColWidth="8.796875" defaultRowHeight="15.75"/>
  <cols>
    <col min="1" max="1" width="4.09765625" style="82" customWidth="1"/>
    <col min="2" max="2" width="2.09765625" style="82" customWidth="1"/>
    <col min="3" max="3" width="37.09765625" style="82" customWidth="1"/>
    <col min="4" max="4" width="11.5" style="82" bestFit="1" customWidth="1"/>
    <col min="5" max="5" width="11.796875" style="82" bestFit="1" customWidth="1"/>
    <col min="6" max="6" width="10.59765625" style="82" customWidth="1"/>
    <col min="7" max="7" width="12.8984375" style="82" bestFit="1" customWidth="1"/>
    <col min="8" max="8" width="10.59765625" style="82" customWidth="1"/>
    <col min="9" max="16384" width="8.796875" style="82" customWidth="1"/>
  </cols>
  <sheetData>
    <row r="1" spans="2:8" ht="20.25">
      <c r="B1" s="239" t="s">
        <v>134</v>
      </c>
      <c r="C1" s="239"/>
      <c r="D1" s="239"/>
      <c r="E1" s="239"/>
      <c r="F1" s="239"/>
      <c r="G1" s="239"/>
      <c r="H1" s="239"/>
    </row>
    <row r="2" spans="2:8" ht="15" customHeight="1">
      <c r="B2" s="226" t="s">
        <v>1</v>
      </c>
      <c r="C2" s="226"/>
      <c r="D2" s="226"/>
      <c r="E2" s="226"/>
      <c r="F2" s="226"/>
      <c r="G2" s="226"/>
      <c r="H2" s="226"/>
    </row>
    <row r="3" spans="2:5" ht="20.25">
      <c r="B3" s="80"/>
      <c r="C3" s="85"/>
      <c r="D3" s="89"/>
      <c r="E3" s="89"/>
    </row>
    <row r="4" spans="2:8" ht="18.75">
      <c r="B4" s="223" t="s">
        <v>30</v>
      </c>
      <c r="C4" s="223"/>
      <c r="D4" s="223"/>
      <c r="E4" s="223"/>
      <c r="F4" s="223"/>
      <c r="G4" s="223"/>
      <c r="H4" s="223"/>
    </row>
    <row r="5" spans="2:8" ht="20.25" customHeight="1">
      <c r="B5" s="223" t="s">
        <v>135</v>
      </c>
      <c r="C5" s="223"/>
      <c r="D5" s="223"/>
      <c r="E5" s="223"/>
      <c r="F5" s="223"/>
      <c r="G5" s="223"/>
      <c r="H5" s="223"/>
    </row>
    <row r="6" spans="1:5" ht="20.25">
      <c r="A6" s="88"/>
      <c r="B6" s="80"/>
      <c r="C6" s="85"/>
      <c r="D6" s="89"/>
      <c r="E6" s="89"/>
    </row>
    <row r="7" spans="1:6" ht="16.5" customHeight="1">
      <c r="A7" s="88"/>
      <c r="B7" s="85"/>
      <c r="C7" s="85"/>
      <c r="D7" s="89"/>
      <c r="E7" s="123" t="s">
        <v>136</v>
      </c>
      <c r="F7" s="123" t="s">
        <v>136</v>
      </c>
    </row>
    <row r="8" spans="1:7" ht="16.5" customHeight="1">
      <c r="A8" s="89"/>
      <c r="B8" s="89"/>
      <c r="C8" s="89"/>
      <c r="D8" s="92"/>
      <c r="E8" s="123" t="s">
        <v>137</v>
      </c>
      <c r="F8" s="123" t="s">
        <v>137</v>
      </c>
      <c r="G8" s="123" t="s">
        <v>138</v>
      </c>
    </row>
    <row r="9" spans="1:6" ht="15.75" hidden="1">
      <c r="A9" s="89"/>
      <c r="B9" s="89"/>
      <c r="C9" s="89"/>
      <c r="D9" s="92" t="s">
        <v>59</v>
      </c>
      <c r="E9" s="92" t="s">
        <v>62</v>
      </c>
      <c r="F9" s="92" t="s">
        <v>62</v>
      </c>
    </row>
    <row r="10" spans="1:6" ht="15.75" hidden="1">
      <c r="A10" s="89"/>
      <c r="B10" s="89"/>
      <c r="C10" s="89"/>
      <c r="D10" s="92" t="s">
        <v>61</v>
      </c>
      <c r="E10" s="92" t="s">
        <v>63</v>
      </c>
      <c r="F10" s="92" t="s">
        <v>63</v>
      </c>
    </row>
    <row r="11" spans="1:6" ht="16.5" hidden="1">
      <c r="A11" s="89"/>
      <c r="B11" s="89"/>
      <c r="C11" s="89"/>
      <c r="D11" s="92" t="s">
        <v>8</v>
      </c>
      <c r="E11" s="123" t="s">
        <v>139</v>
      </c>
      <c r="F11" s="123" t="s">
        <v>139</v>
      </c>
    </row>
    <row r="12" spans="1:8" ht="16.5">
      <c r="A12" s="89"/>
      <c r="B12" s="89"/>
      <c r="C12" s="89"/>
      <c r="D12" s="123" t="s">
        <v>85</v>
      </c>
      <c r="E12" s="123" t="s">
        <v>140</v>
      </c>
      <c r="F12" s="123" t="s">
        <v>141</v>
      </c>
      <c r="G12" s="123" t="s">
        <v>142</v>
      </c>
      <c r="H12" s="123" t="s">
        <v>143</v>
      </c>
    </row>
    <row r="13" spans="1:8" ht="16.5">
      <c r="A13" s="89"/>
      <c r="B13" s="89"/>
      <c r="C13" s="89"/>
      <c r="D13" s="123" t="s">
        <v>14</v>
      </c>
      <c r="E13" s="123" t="s">
        <v>14</v>
      </c>
      <c r="F13" s="123" t="s">
        <v>14</v>
      </c>
      <c r="G13" s="123" t="s">
        <v>14</v>
      </c>
      <c r="H13" s="123" t="s">
        <v>14</v>
      </c>
    </row>
    <row r="14" spans="1:8" ht="16.5">
      <c r="A14" s="89"/>
      <c r="B14" s="89"/>
      <c r="C14" s="89"/>
      <c r="D14" s="123"/>
      <c r="E14" s="123"/>
      <c r="F14" s="123"/>
      <c r="G14" s="123"/>
      <c r="H14" s="123"/>
    </row>
    <row r="15" spans="1:5" ht="18.75">
      <c r="A15" s="89"/>
      <c r="B15" s="153" t="s">
        <v>144</v>
      </c>
      <c r="C15" s="89"/>
      <c r="D15" s="89"/>
      <c r="E15" s="89"/>
    </row>
    <row r="16" spans="1:5" ht="18.75">
      <c r="A16" s="89"/>
      <c r="B16" s="96"/>
      <c r="C16" s="89"/>
      <c r="D16" s="89"/>
      <c r="E16" s="89"/>
    </row>
    <row r="17" spans="1:8" ht="18.75">
      <c r="A17" s="95"/>
      <c r="B17" s="96" t="s">
        <v>145</v>
      </c>
      <c r="C17" s="97"/>
      <c r="D17" s="97">
        <v>450928</v>
      </c>
      <c r="E17" s="97">
        <v>232253</v>
      </c>
      <c r="F17" s="98">
        <v>0</v>
      </c>
      <c r="G17" s="97">
        <v>-573117</v>
      </c>
      <c r="H17" s="98">
        <f>SUM(D17:G17)</f>
        <v>110064</v>
      </c>
    </row>
    <row r="18" spans="1:8" ht="18.75">
      <c r="A18" s="95"/>
      <c r="B18" s="96"/>
      <c r="C18" s="97"/>
      <c r="D18" s="97"/>
      <c r="E18" s="97"/>
      <c r="F18" s="98"/>
      <c r="G18" s="97"/>
      <c r="H18" s="98"/>
    </row>
    <row r="19" spans="1:8" ht="18.75">
      <c r="A19" s="95"/>
      <c r="B19" s="96" t="s">
        <v>146</v>
      </c>
      <c r="C19" s="97"/>
      <c r="D19" s="154">
        <v>0</v>
      </c>
      <c r="E19" s="97">
        <v>-3388</v>
      </c>
      <c r="F19" s="98">
        <v>0</v>
      </c>
      <c r="G19" s="99">
        <v>3565</v>
      </c>
      <c r="H19" s="98">
        <f>SUM(D19:G19)</f>
        <v>177</v>
      </c>
    </row>
    <row r="20" spans="1:8" ht="18.75">
      <c r="A20" s="95"/>
      <c r="B20" s="96"/>
      <c r="C20" s="97"/>
      <c r="D20" s="154"/>
      <c r="E20" s="97"/>
      <c r="F20" s="98"/>
      <c r="G20" s="99"/>
      <c r="H20" s="98"/>
    </row>
    <row r="21" spans="1:8" ht="18.75">
      <c r="A21" s="95"/>
      <c r="B21" s="96" t="s">
        <v>147</v>
      </c>
      <c r="C21" s="97"/>
      <c r="D21" s="154">
        <v>0</v>
      </c>
      <c r="E21" s="97">
        <v>2559</v>
      </c>
      <c r="F21" s="98">
        <v>0</v>
      </c>
      <c r="G21" s="99">
        <v>0</v>
      </c>
      <c r="H21" s="98">
        <f>SUM(D21:G21)</f>
        <v>2559</v>
      </c>
    </row>
    <row r="22" spans="1:8" ht="18.75">
      <c r="A22" s="95"/>
      <c r="B22" s="96"/>
      <c r="C22" s="97"/>
      <c r="D22" s="98"/>
      <c r="E22" s="98"/>
      <c r="F22" s="98"/>
      <c r="G22" s="98"/>
      <c r="H22" s="98"/>
    </row>
    <row r="23" spans="1:8" ht="18.75">
      <c r="A23" s="95"/>
      <c r="B23" s="96" t="s">
        <v>148</v>
      </c>
      <c r="C23" s="97"/>
      <c r="D23" s="98">
        <v>0</v>
      </c>
      <c r="E23" s="98">
        <v>0</v>
      </c>
      <c r="F23" s="98">
        <v>0</v>
      </c>
      <c r="G23" s="98">
        <f>+'[1]CCIS'!F37</f>
        <v>-309068</v>
      </c>
      <c r="H23" s="98">
        <f>SUM(D23:G23)</f>
        <v>-309068</v>
      </c>
    </row>
    <row r="24" spans="1:5" ht="18.75">
      <c r="A24" s="97"/>
      <c r="B24" s="97"/>
      <c r="C24" s="97"/>
      <c r="D24" s="99"/>
      <c r="E24" s="99"/>
    </row>
    <row r="25" spans="1:8" ht="30" customHeight="1">
      <c r="A25" s="97"/>
      <c r="B25" s="97" t="s">
        <v>149</v>
      </c>
      <c r="C25" s="97"/>
      <c r="D25" s="101">
        <f>SUM(D17:D24)</f>
        <v>450928</v>
      </c>
      <c r="E25" s="101">
        <f>SUM(E17:E24)</f>
        <v>231424</v>
      </c>
      <c r="F25" s="101">
        <f>SUM(F17:F24)</f>
        <v>0</v>
      </c>
      <c r="G25" s="101">
        <f>SUM(G17:G24)</f>
        <v>-878620</v>
      </c>
      <c r="H25" s="101">
        <f>SUM(H17:H24)</f>
        <v>-196268</v>
      </c>
    </row>
    <row r="26" spans="1:5" ht="18.75">
      <c r="A26" s="97"/>
      <c r="B26" s="97"/>
      <c r="C26" s="97"/>
      <c r="D26" s="99"/>
      <c r="E26" s="99"/>
    </row>
    <row r="27" spans="1:5" ht="18.75">
      <c r="A27" s="97"/>
      <c r="B27" s="97"/>
      <c r="C27" s="97"/>
      <c r="D27" s="99"/>
      <c r="E27" s="99"/>
    </row>
    <row r="28" spans="1:5" ht="18.75">
      <c r="A28" s="95"/>
      <c r="B28" s="153" t="s">
        <v>150</v>
      </c>
      <c r="C28" s="89"/>
      <c r="D28" s="89"/>
      <c r="E28" s="89"/>
    </row>
    <row r="29" spans="1:5" ht="18.75">
      <c r="A29" s="95"/>
      <c r="B29" s="96"/>
      <c r="C29" s="89"/>
      <c r="D29" s="89"/>
      <c r="E29" s="89"/>
    </row>
    <row r="30" spans="1:8" ht="18.75">
      <c r="A30" s="97"/>
      <c r="B30" s="96" t="s">
        <v>145</v>
      </c>
      <c r="C30" s="97"/>
      <c r="D30" s="98">
        <v>450928</v>
      </c>
      <c r="E30" s="98">
        <v>263962</v>
      </c>
      <c r="F30" s="98">
        <v>0</v>
      </c>
      <c r="G30" s="98">
        <f>-527540-125051</f>
        <v>-652591</v>
      </c>
      <c r="H30" s="98">
        <f>SUM(D30:G30)</f>
        <v>62299</v>
      </c>
    </row>
    <row r="31" spans="1:7" ht="18.75">
      <c r="A31" s="97"/>
      <c r="B31" s="96"/>
      <c r="C31" s="97"/>
      <c r="D31" s="98"/>
      <c r="E31" s="98"/>
      <c r="F31" s="98"/>
      <c r="G31" s="98"/>
    </row>
    <row r="32" spans="1:8" ht="18.75">
      <c r="A32" s="97"/>
      <c r="B32" s="96" t="s">
        <v>151</v>
      </c>
      <c r="C32" s="97"/>
      <c r="D32" s="98">
        <v>0</v>
      </c>
      <c r="E32" s="98">
        <v>58952</v>
      </c>
      <c r="F32" s="98">
        <v>0</v>
      </c>
      <c r="G32" s="98">
        <v>0</v>
      </c>
      <c r="H32" s="98">
        <f>SUM(D32:G32)</f>
        <v>58952</v>
      </c>
    </row>
    <row r="33" spans="1:8" ht="18.75">
      <c r="A33" s="97"/>
      <c r="B33" s="96"/>
      <c r="C33" s="97"/>
      <c r="D33" s="98"/>
      <c r="E33" s="98"/>
      <c r="F33" s="98"/>
      <c r="G33" s="98"/>
      <c r="H33" s="98"/>
    </row>
    <row r="34" spans="1:8" ht="18.75">
      <c r="A34" s="97"/>
      <c r="B34" s="96" t="s">
        <v>152</v>
      </c>
      <c r="C34" s="97"/>
      <c r="D34" s="98">
        <v>0</v>
      </c>
      <c r="E34" s="98">
        <v>48455</v>
      </c>
      <c r="F34" s="98">
        <v>0</v>
      </c>
      <c r="G34" s="98">
        <v>-48455</v>
      </c>
      <c r="H34" s="98">
        <f>SUM(D34:G34)</f>
        <v>0</v>
      </c>
    </row>
    <row r="35" spans="1:7" ht="18.75">
      <c r="A35" s="97"/>
      <c r="B35" s="96"/>
      <c r="C35" s="97"/>
      <c r="D35" s="98"/>
      <c r="E35" s="98"/>
      <c r="F35" s="98"/>
      <c r="G35" s="98"/>
    </row>
    <row r="36" spans="1:8" ht="18.75">
      <c r="A36" s="97"/>
      <c r="B36" s="96" t="s">
        <v>153</v>
      </c>
      <c r="C36" s="97"/>
      <c r="D36" s="98">
        <v>0</v>
      </c>
      <c r="E36" s="98">
        <v>-139116</v>
      </c>
      <c r="F36" s="98">
        <v>0</v>
      </c>
      <c r="G36" s="98">
        <v>0</v>
      </c>
      <c r="H36" s="98">
        <f>SUM(D36:G36)</f>
        <v>-139116</v>
      </c>
    </row>
    <row r="37" spans="1:7" ht="18.75">
      <c r="A37" s="97"/>
      <c r="B37" s="96"/>
      <c r="C37" s="97"/>
      <c r="D37" s="98"/>
      <c r="E37" s="98"/>
      <c r="F37" s="98"/>
      <c r="G37" s="98"/>
    </row>
    <row r="38" spans="1:8" ht="18.75">
      <c r="A38" s="97"/>
      <c r="B38" s="96" t="s">
        <v>148</v>
      </c>
      <c r="C38" s="97"/>
      <c r="D38" s="98">
        <v>0</v>
      </c>
      <c r="E38" s="98">
        <v>0</v>
      </c>
      <c r="F38" s="98">
        <v>0</v>
      </c>
      <c r="G38" s="98">
        <f>+'[1]CCIS'!G37</f>
        <v>127929</v>
      </c>
      <c r="H38" s="98">
        <f>SUM(D38:G38)</f>
        <v>127929</v>
      </c>
    </row>
    <row r="39" spans="1:5" ht="18.75">
      <c r="A39" s="97"/>
      <c r="B39" s="97"/>
      <c r="C39" s="97"/>
      <c r="D39" s="99"/>
      <c r="E39" s="99"/>
    </row>
    <row r="40" spans="1:8" ht="30" customHeight="1">
      <c r="A40" s="97"/>
      <c r="B40" s="97" t="s">
        <v>149</v>
      </c>
      <c r="C40" s="97"/>
      <c r="D40" s="101">
        <f>SUM(D30:D39)</f>
        <v>450928</v>
      </c>
      <c r="E40" s="101">
        <f>SUM(E30:E39)</f>
        <v>232253</v>
      </c>
      <c r="F40" s="101">
        <f>SUM(F30:F39)</f>
        <v>0</v>
      </c>
      <c r="G40" s="101">
        <f>SUM(G30:G39)</f>
        <v>-573117</v>
      </c>
      <c r="H40" s="101">
        <f>SUM(H30:H39)</f>
        <v>110064</v>
      </c>
    </row>
    <row r="41" spans="1:5" ht="18.75">
      <c r="A41" s="97"/>
      <c r="B41" s="97"/>
      <c r="C41" s="97"/>
      <c r="D41" s="99"/>
      <c r="E41" s="99"/>
    </row>
    <row r="42" spans="1:5" ht="18.75">
      <c r="A42" s="97"/>
      <c r="B42" s="97"/>
      <c r="C42" s="97"/>
      <c r="D42" s="97"/>
      <c r="E42" s="97"/>
    </row>
    <row r="43" spans="4:7" ht="16.5">
      <c r="D43" s="22"/>
      <c r="E43" s="22"/>
      <c r="F43" s="22"/>
      <c r="G43" s="22"/>
    </row>
    <row r="44" spans="4:7" ht="16.5">
      <c r="D44" s="22"/>
      <c r="E44" s="22"/>
      <c r="F44" s="22"/>
      <c r="G44" s="22"/>
    </row>
    <row r="45" spans="4:7" ht="16.5">
      <c r="D45" s="22"/>
      <c r="E45" s="22"/>
      <c r="F45" s="22"/>
      <c r="G45" s="22"/>
    </row>
    <row r="46" spans="4:7" ht="16.5">
      <c r="D46" s="22"/>
      <c r="E46" s="22"/>
      <c r="F46" s="22"/>
      <c r="G46" s="22"/>
    </row>
    <row r="47" spans="4:7" ht="16.5">
      <c r="D47" s="22"/>
      <c r="E47" s="22"/>
      <c r="F47" s="22"/>
      <c r="G47" s="22"/>
    </row>
    <row r="48" spans="4:7" ht="16.5">
      <c r="D48" s="22"/>
      <c r="E48" s="22"/>
      <c r="F48" s="22"/>
      <c r="G48" s="22"/>
    </row>
    <row r="49" spans="4:7" ht="16.5">
      <c r="D49" s="22"/>
      <c r="E49" s="22"/>
      <c r="F49" s="22"/>
      <c r="G49" s="22"/>
    </row>
    <row r="50" spans="4:7" ht="16.5">
      <c r="D50" s="22"/>
      <c r="E50" s="22"/>
      <c r="F50" s="22"/>
      <c r="G50" s="22"/>
    </row>
    <row r="51" spans="4:7" ht="16.5">
      <c r="D51" s="22"/>
      <c r="E51" s="22"/>
      <c r="F51" s="22"/>
      <c r="G51" s="22"/>
    </row>
    <row r="52" spans="4:7" ht="16.5">
      <c r="D52" s="22"/>
      <c r="E52" s="22"/>
      <c r="F52" s="22"/>
      <c r="G52" s="22"/>
    </row>
    <row r="57" spans="2:3" ht="16.5">
      <c r="B57" s="1" t="s">
        <v>154</v>
      </c>
      <c r="C57" s="22"/>
    </row>
    <row r="58" spans="2:3" ht="16.5">
      <c r="B58" s="1" t="s">
        <v>155</v>
      </c>
      <c r="C58" s="22"/>
    </row>
    <row r="62" spans="2:8" ht="19.5">
      <c r="B62" s="224"/>
      <c r="C62" s="225"/>
      <c r="D62" s="225"/>
      <c r="E62" s="225"/>
      <c r="F62" s="225"/>
      <c r="G62" s="225"/>
      <c r="H62" s="225"/>
    </row>
  </sheetData>
  <mergeCells count="5">
    <mergeCell ref="B62:H62"/>
    <mergeCell ref="B1:H1"/>
    <mergeCell ref="B2:H2"/>
    <mergeCell ref="B5:H5"/>
    <mergeCell ref="B4:H4"/>
  </mergeCells>
  <printOptions/>
  <pageMargins left="0.25" right="0.25" top="0.52" bottom="1.03" header="0.22" footer="1.03"/>
  <pageSetup horizontalDpi="180" verticalDpi="18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zoomScale="75" zoomScaleNormal="75" workbookViewId="0" topLeftCell="A34">
      <selection activeCell="D52" sqref="D52"/>
    </sheetView>
  </sheetViews>
  <sheetFormatPr defaultColWidth="8.796875" defaultRowHeight="15.75"/>
  <cols>
    <col min="1" max="1" width="4.09765625" style="82" customWidth="1"/>
    <col min="2" max="2" width="2.09765625" style="82" customWidth="1"/>
    <col min="3" max="3" width="45" style="82" customWidth="1"/>
    <col min="4" max="4" width="10.59765625" style="152" customWidth="1"/>
    <col min="5" max="5" width="0.8984375" style="82" customWidth="1"/>
    <col min="6" max="6" width="10.59765625" style="82" customWidth="1"/>
    <col min="7" max="7" width="12.69921875" style="82" hidden="1" customWidth="1"/>
    <col min="8" max="8" width="1.8984375" style="82" customWidth="1"/>
    <col min="9" max="16384" width="8.796875" style="82" customWidth="1"/>
  </cols>
  <sheetData>
    <row r="1" spans="1:7" ht="20.25">
      <c r="A1" s="227" t="s">
        <v>0</v>
      </c>
      <c r="B1" s="227"/>
      <c r="C1" s="227"/>
      <c r="D1" s="227"/>
      <c r="E1" s="227"/>
      <c r="F1" s="227"/>
      <c r="G1" s="2"/>
    </row>
    <row r="2" spans="1:7" ht="15.75">
      <c r="A2" s="258" t="s">
        <v>1</v>
      </c>
      <c r="B2" s="258"/>
      <c r="C2" s="258"/>
      <c r="D2" s="258"/>
      <c r="E2" s="258"/>
      <c r="F2" s="258"/>
      <c r="G2" s="4"/>
    </row>
    <row r="3" spans="1:7" ht="4.5" customHeight="1">
      <c r="A3" s="116"/>
      <c r="B3" s="116"/>
      <c r="C3" s="4"/>
      <c r="D3" s="117"/>
      <c r="E3" s="4"/>
      <c r="F3" s="4"/>
      <c r="G3" s="4"/>
    </row>
    <row r="4" spans="1:7" ht="20.25" customHeight="1">
      <c r="A4" s="259" t="s">
        <v>30</v>
      </c>
      <c r="B4" s="259"/>
      <c r="C4" s="259"/>
      <c r="D4" s="259"/>
      <c r="E4" s="259"/>
      <c r="F4" s="259"/>
      <c r="G4" s="89"/>
    </row>
    <row r="5" spans="1:7" ht="20.25" customHeight="1">
      <c r="A5" s="259" t="s">
        <v>94</v>
      </c>
      <c r="B5" s="259"/>
      <c r="C5" s="259"/>
      <c r="D5" s="259"/>
      <c r="E5" s="259"/>
      <c r="F5" s="259"/>
      <c r="G5" s="89"/>
    </row>
    <row r="6" spans="2:7" ht="4.5" customHeight="1">
      <c r="B6" s="119"/>
      <c r="C6" s="85"/>
      <c r="D6" s="120"/>
      <c r="E6" s="85"/>
      <c r="F6" s="89"/>
      <c r="G6" s="89"/>
    </row>
    <row r="7" spans="2:7" ht="12" customHeight="1">
      <c r="B7" s="119"/>
      <c r="C7" s="85"/>
      <c r="D7" s="120"/>
      <c r="E7" s="85"/>
      <c r="F7" s="121"/>
      <c r="G7" s="89"/>
    </row>
    <row r="8" spans="2:7" ht="12" customHeight="1">
      <c r="B8" s="89"/>
      <c r="C8" s="89"/>
      <c r="D8" s="82"/>
      <c r="E8" s="83"/>
      <c r="F8" s="122"/>
      <c r="G8" s="92" t="s">
        <v>95</v>
      </c>
    </row>
    <row r="9" spans="2:7" ht="12" customHeight="1">
      <c r="B9" s="89"/>
      <c r="C9" s="89"/>
      <c r="D9" s="115" t="s">
        <v>96</v>
      </c>
      <c r="E9" s="83"/>
      <c r="F9" s="122" t="s">
        <v>96</v>
      </c>
      <c r="G9" s="92"/>
    </row>
    <row r="10" spans="2:7" ht="12" customHeight="1">
      <c r="B10" s="89"/>
      <c r="C10" s="89"/>
      <c r="D10" s="115" t="s">
        <v>65</v>
      </c>
      <c r="E10" s="83"/>
      <c r="F10" s="122" t="s">
        <v>66</v>
      </c>
      <c r="G10" s="123" t="s">
        <v>67</v>
      </c>
    </row>
    <row r="11" spans="2:7" ht="12" customHeight="1">
      <c r="B11" s="89"/>
      <c r="C11" s="89"/>
      <c r="D11" s="118" t="s">
        <v>14</v>
      </c>
      <c r="E11" s="122"/>
      <c r="F11" s="122" t="s">
        <v>14</v>
      </c>
      <c r="G11" s="123" t="s">
        <v>14</v>
      </c>
    </row>
    <row r="12" spans="2:7" ht="7.5" customHeight="1">
      <c r="B12" s="89"/>
      <c r="C12" s="89"/>
      <c r="D12" s="124"/>
      <c r="E12" s="89"/>
      <c r="F12" s="89"/>
      <c r="G12" s="89"/>
    </row>
    <row r="13" spans="2:7" ht="18.75">
      <c r="B13" s="125" t="s">
        <v>97</v>
      </c>
      <c r="C13" s="89"/>
      <c r="D13" s="124">
        <f>+'[1]CCIS'!F27</f>
        <v>-290355</v>
      </c>
      <c r="E13" s="89"/>
      <c r="F13" s="126">
        <f>+'[1]CCIS'!G27</f>
        <v>134484</v>
      </c>
      <c r="G13" s="98">
        <f>-201279</f>
        <v>-201279</v>
      </c>
    </row>
    <row r="14" spans="2:7" ht="18.75">
      <c r="B14" s="127" t="s">
        <v>98</v>
      </c>
      <c r="C14" s="89"/>
      <c r="D14" s="124"/>
      <c r="E14" s="89"/>
      <c r="F14" s="126"/>
      <c r="G14" s="98"/>
    </row>
    <row r="15" spans="2:7" ht="9.75" customHeight="1">
      <c r="B15" s="127"/>
      <c r="C15" s="89"/>
      <c r="D15" s="124"/>
      <c r="E15" s="89"/>
      <c r="F15" s="126"/>
      <c r="G15" s="98"/>
    </row>
    <row r="16" spans="2:8" ht="18.75">
      <c r="B16" s="127"/>
      <c r="C16" s="127" t="s">
        <v>99</v>
      </c>
      <c r="D16" s="128">
        <v>12363</v>
      </c>
      <c r="E16" s="129"/>
      <c r="F16" s="126">
        <v>-265024</v>
      </c>
      <c r="G16" s="98">
        <f>24109+327+32+498+17+27-2110+46229+7441+7858+27612+3344+5495-7837</f>
        <v>113042</v>
      </c>
      <c r="H16" s="98"/>
    </row>
    <row r="17" spans="2:7" ht="18.75">
      <c r="B17" s="89"/>
      <c r="C17" s="89" t="s">
        <v>100</v>
      </c>
      <c r="D17" s="130">
        <v>301631</v>
      </c>
      <c r="E17" s="89"/>
      <c r="F17" s="131">
        <v>174090</v>
      </c>
      <c r="G17" s="132">
        <f>-4499-1108+124786</f>
        <v>119179</v>
      </c>
    </row>
    <row r="18" spans="2:7" ht="24.75" customHeight="1">
      <c r="B18" s="125" t="s">
        <v>101</v>
      </c>
      <c r="C18" s="127"/>
      <c r="D18" s="133">
        <f>SUM(D13:D17)</f>
        <v>23639</v>
      </c>
      <c r="E18" s="127"/>
      <c r="F18" s="126">
        <f>SUM(F13:F17)</f>
        <v>43550</v>
      </c>
      <c r="G18" s="98">
        <f>SUM(G12:G17)</f>
        <v>30942</v>
      </c>
    </row>
    <row r="19" spans="2:7" ht="4.5" customHeight="1">
      <c r="B19" s="127"/>
      <c r="C19" s="127"/>
      <c r="D19" s="134"/>
      <c r="E19" s="127"/>
      <c r="F19" s="126"/>
      <c r="G19" s="98"/>
    </row>
    <row r="20" spans="2:7" ht="18.75">
      <c r="B20" s="125" t="s">
        <v>102</v>
      </c>
      <c r="C20" s="127"/>
      <c r="D20" s="134"/>
      <c r="E20" s="127"/>
      <c r="F20" s="126"/>
      <c r="G20" s="98"/>
    </row>
    <row r="21" spans="2:7" ht="18.75">
      <c r="B21" s="127"/>
      <c r="C21" s="127" t="s">
        <v>103</v>
      </c>
      <c r="D21" s="128">
        <v>-9339</v>
      </c>
      <c r="E21" s="127"/>
      <c r="F21" s="126">
        <v>9299</v>
      </c>
      <c r="G21" s="98">
        <f>-10693+71-12379+2202</f>
        <v>-20799</v>
      </c>
    </row>
    <row r="22" spans="2:7" ht="18.75">
      <c r="B22" s="127"/>
      <c r="C22" s="127" t="s">
        <v>104</v>
      </c>
      <c r="D22" s="135">
        <v>1570</v>
      </c>
      <c r="E22" s="127"/>
      <c r="F22" s="126">
        <v>27583</v>
      </c>
      <c r="G22" s="98">
        <f>6170</f>
        <v>6170</v>
      </c>
    </row>
    <row r="23" spans="2:7" ht="18.75">
      <c r="B23" s="89"/>
      <c r="C23" s="89" t="s">
        <v>105</v>
      </c>
      <c r="D23" s="136">
        <f>SUM(D18:D22)</f>
        <v>15870</v>
      </c>
      <c r="E23" s="89"/>
      <c r="F23" s="137">
        <f>SUM(F18:F22)</f>
        <v>80432</v>
      </c>
      <c r="G23" s="138">
        <f>SUM(G18:G22)</f>
        <v>16313</v>
      </c>
    </row>
    <row r="24" spans="2:7" ht="4.5" customHeight="1">
      <c r="B24" s="89"/>
      <c r="C24" s="89"/>
      <c r="D24" s="139"/>
      <c r="E24" s="89"/>
      <c r="F24" s="140"/>
      <c r="G24" s="99"/>
    </row>
    <row r="25" spans="2:7" ht="18.75">
      <c r="B25" s="89"/>
      <c r="C25" s="89" t="s">
        <v>106</v>
      </c>
      <c r="D25" s="139">
        <v>2003</v>
      </c>
      <c r="E25" s="89"/>
      <c r="F25" s="140">
        <v>1487</v>
      </c>
      <c r="G25" s="99">
        <v>4499</v>
      </c>
    </row>
    <row r="26" spans="2:7" ht="18.75">
      <c r="B26" s="89"/>
      <c r="C26" s="89" t="s">
        <v>107</v>
      </c>
      <c r="D26" s="139">
        <v>494</v>
      </c>
      <c r="E26" s="89"/>
      <c r="F26" s="140">
        <v>323</v>
      </c>
      <c r="G26" s="99">
        <v>1108</v>
      </c>
    </row>
    <row r="27" spans="2:7" ht="18.75">
      <c r="B27" s="89"/>
      <c r="C27" s="89" t="s">
        <v>108</v>
      </c>
      <c r="D27" s="139">
        <v>-91827</v>
      </c>
      <c r="E27" s="89"/>
      <c r="F27" s="140">
        <v>-117811</v>
      </c>
      <c r="G27" s="99">
        <f>-124786</f>
        <v>-124786</v>
      </c>
    </row>
    <row r="28" spans="2:7" ht="18" customHeight="1">
      <c r="B28" s="89"/>
      <c r="C28" s="89" t="s">
        <v>109</v>
      </c>
      <c r="D28" s="139">
        <v>-9110</v>
      </c>
      <c r="E28" s="89"/>
      <c r="F28" s="140">
        <v>-9208</v>
      </c>
      <c r="G28" s="99">
        <f>-3101</f>
        <v>-3101</v>
      </c>
    </row>
    <row r="29" spans="2:7" ht="24.75" customHeight="1">
      <c r="B29" s="141" t="s">
        <v>110</v>
      </c>
      <c r="C29" s="89"/>
      <c r="D29" s="142">
        <f>SUM(D23:D28)</f>
        <v>-82570</v>
      </c>
      <c r="E29" s="89"/>
      <c r="F29" s="143">
        <f>SUM(F23:F28)</f>
        <v>-44777</v>
      </c>
      <c r="G29" s="144">
        <f>SUM(G23:G28)</f>
        <v>-105967</v>
      </c>
    </row>
    <row r="30" spans="2:7" ht="7.5" customHeight="1">
      <c r="B30" s="89"/>
      <c r="C30" s="89"/>
      <c r="D30" s="124"/>
      <c r="E30" s="89"/>
      <c r="F30" s="140"/>
      <c r="G30" s="99"/>
    </row>
    <row r="31" spans="2:7" ht="18.75">
      <c r="B31" s="125" t="s">
        <v>111</v>
      </c>
      <c r="C31" s="89"/>
      <c r="D31" s="124"/>
      <c r="E31" s="89"/>
      <c r="F31" s="140"/>
      <c r="G31" s="99"/>
    </row>
    <row r="32" spans="2:7" ht="4.5" customHeight="1">
      <c r="B32" s="125"/>
      <c r="C32" s="89"/>
      <c r="D32" s="124"/>
      <c r="E32" s="89"/>
      <c r="F32" s="140"/>
      <c r="G32" s="99"/>
    </row>
    <row r="33" spans="2:7" ht="18.75">
      <c r="B33" s="127"/>
      <c r="C33" s="127" t="s">
        <v>112</v>
      </c>
      <c r="D33" s="128">
        <v>-9569</v>
      </c>
      <c r="E33" s="127"/>
      <c r="F33" s="126">
        <v>-16350</v>
      </c>
      <c r="G33" s="98">
        <f>-5081</f>
        <v>-5081</v>
      </c>
    </row>
    <row r="34" spans="2:7" ht="18.75">
      <c r="B34" s="127"/>
      <c r="C34" s="127" t="s">
        <v>113</v>
      </c>
      <c r="D34" s="128">
        <v>7931</v>
      </c>
      <c r="E34" s="127"/>
      <c r="F34" s="126">
        <v>9560</v>
      </c>
      <c r="G34" s="98">
        <v>11549</v>
      </c>
    </row>
    <row r="35" spans="2:7" ht="18.75">
      <c r="B35" s="127"/>
      <c r="C35" s="127" t="s">
        <v>114</v>
      </c>
      <c r="D35" s="139">
        <v>0</v>
      </c>
      <c r="E35" s="127"/>
      <c r="F35" s="126">
        <v>5165</v>
      </c>
      <c r="G35" s="98">
        <v>20076</v>
      </c>
    </row>
    <row r="36" spans="2:7" ht="18.75" hidden="1">
      <c r="B36" s="127"/>
      <c r="C36" s="127" t="s">
        <v>115</v>
      </c>
      <c r="D36" s="134"/>
      <c r="E36" s="127"/>
      <c r="F36" s="126"/>
      <c r="G36" s="98"/>
    </row>
    <row r="37" spans="2:7" ht="18.75" hidden="1">
      <c r="B37" s="127"/>
      <c r="C37" s="127" t="s">
        <v>116</v>
      </c>
      <c r="D37" s="134"/>
      <c r="E37" s="127"/>
      <c r="F37" s="126">
        <v>0</v>
      </c>
      <c r="G37" s="98">
        <f>-108</f>
        <v>-108</v>
      </c>
    </row>
    <row r="38" spans="2:7" ht="18.75" hidden="1">
      <c r="B38" s="127"/>
      <c r="C38" s="127" t="s">
        <v>117</v>
      </c>
      <c r="D38" s="134"/>
      <c r="E38" s="127"/>
      <c r="F38" s="126">
        <v>0</v>
      </c>
      <c r="G38" s="98">
        <f>-140</f>
        <v>-140</v>
      </c>
    </row>
    <row r="39" spans="2:7" ht="18.75" hidden="1">
      <c r="B39" s="127"/>
      <c r="C39" s="127" t="s">
        <v>118</v>
      </c>
      <c r="D39" s="134"/>
      <c r="E39" s="127"/>
      <c r="F39" s="126">
        <v>0</v>
      </c>
      <c r="G39" s="98">
        <v>200</v>
      </c>
    </row>
    <row r="40" spans="2:7" ht="18.75">
      <c r="B40" s="127"/>
      <c r="C40" s="127" t="s">
        <v>119</v>
      </c>
      <c r="D40" s="128">
        <v>0</v>
      </c>
      <c r="E40" s="127"/>
      <c r="F40" s="126">
        <v>-13576</v>
      </c>
      <c r="G40" s="98"/>
    </row>
    <row r="41" spans="2:7" ht="24.75" customHeight="1">
      <c r="B41" s="141" t="s">
        <v>120</v>
      </c>
      <c r="C41" s="141"/>
      <c r="D41" s="145">
        <f>SUM(D33:D39)</f>
        <v>-1638</v>
      </c>
      <c r="E41" s="141"/>
      <c r="F41" s="146">
        <f>SUM(F33:F40)</f>
        <v>-15201</v>
      </c>
      <c r="G41" s="101">
        <f>SUM(G33:G39)</f>
        <v>26496</v>
      </c>
    </row>
    <row r="42" spans="2:7" ht="7.5" customHeight="1">
      <c r="B42" s="89"/>
      <c r="C42" s="89"/>
      <c r="D42" s="124"/>
      <c r="E42" s="89"/>
      <c r="F42" s="140"/>
      <c r="G42" s="99"/>
    </row>
    <row r="43" spans="2:7" ht="18.75">
      <c r="B43" s="125" t="s">
        <v>121</v>
      </c>
      <c r="C43" s="89"/>
      <c r="D43" s="139"/>
      <c r="E43" s="89"/>
      <c r="F43" s="140"/>
      <c r="G43" s="99"/>
    </row>
    <row r="44" spans="2:7" ht="18.75">
      <c r="B44" s="125"/>
      <c r="C44" s="89" t="s">
        <v>122</v>
      </c>
      <c r="D44" s="139">
        <v>-9428</v>
      </c>
      <c r="E44" s="89"/>
      <c r="F44" s="140">
        <v>-23043</v>
      </c>
      <c r="G44" s="99"/>
    </row>
    <row r="45" spans="2:7" ht="18.75">
      <c r="B45" s="89"/>
      <c r="C45" s="89" t="s">
        <v>123</v>
      </c>
      <c r="D45" s="139">
        <v>44736</v>
      </c>
      <c r="E45" s="89"/>
      <c r="F45" s="140">
        <v>42802</v>
      </c>
      <c r="G45" s="99">
        <v>65940</v>
      </c>
    </row>
    <row r="46" spans="2:7" ht="18.75" hidden="1">
      <c r="B46" s="89"/>
      <c r="C46" s="89" t="s">
        <v>124</v>
      </c>
      <c r="D46" s="139"/>
      <c r="E46" s="89"/>
      <c r="F46" s="140"/>
      <c r="G46" s="99">
        <v>0</v>
      </c>
    </row>
    <row r="47" spans="2:7" ht="18.75" hidden="1">
      <c r="B47" s="89"/>
      <c r="C47" s="89" t="s">
        <v>125</v>
      </c>
      <c r="D47" s="139"/>
      <c r="E47" s="89"/>
      <c r="F47" s="140"/>
      <c r="G47" s="99"/>
    </row>
    <row r="48" spans="2:7" ht="18.75">
      <c r="B48" s="89"/>
      <c r="C48" s="89" t="s">
        <v>126</v>
      </c>
      <c r="D48" s="139">
        <v>39438</v>
      </c>
      <c r="E48" s="89"/>
      <c r="F48" s="140">
        <v>39546</v>
      </c>
      <c r="G48" s="99">
        <v>39438</v>
      </c>
    </row>
    <row r="49" spans="2:7" ht="18.75" hidden="1">
      <c r="B49" s="89"/>
      <c r="C49" s="89" t="s">
        <v>127</v>
      </c>
      <c r="D49" s="124"/>
      <c r="E49" s="89"/>
      <c r="F49" s="140">
        <v>0</v>
      </c>
      <c r="G49" s="99">
        <v>0</v>
      </c>
    </row>
    <row r="50" spans="2:7" ht="24.75" customHeight="1">
      <c r="B50" s="141" t="s">
        <v>128</v>
      </c>
      <c r="C50" s="141"/>
      <c r="D50" s="142">
        <f>SUM(D44:D49)</f>
        <v>74746</v>
      </c>
      <c r="E50" s="141"/>
      <c r="F50" s="143">
        <f>SUM(F44:F49)</f>
        <v>59305</v>
      </c>
      <c r="G50" s="144">
        <f>SUM(G45:G49)</f>
        <v>105378</v>
      </c>
    </row>
    <row r="51" spans="2:7" ht="7.5" customHeight="1">
      <c r="B51" s="89"/>
      <c r="C51" s="89"/>
      <c r="D51" s="124"/>
      <c r="E51" s="89"/>
      <c r="F51" s="140"/>
      <c r="G51" s="99"/>
    </row>
    <row r="52" spans="2:7" ht="24.75" customHeight="1">
      <c r="B52" s="89" t="s">
        <v>129</v>
      </c>
      <c r="C52" s="89"/>
      <c r="D52" s="147">
        <f>D29+D41+D50</f>
        <v>-9462</v>
      </c>
      <c r="E52" s="89"/>
      <c r="F52" s="140">
        <f>F29+F41+F50</f>
        <v>-673</v>
      </c>
      <c r="G52" s="99">
        <f>G29+G41+G50</f>
        <v>25907</v>
      </c>
    </row>
    <row r="53" spans="2:7" ht="24.75" customHeight="1">
      <c r="B53" s="89" t="s">
        <v>130</v>
      </c>
      <c r="C53" s="89"/>
      <c r="D53" s="124">
        <v>-45007</v>
      </c>
      <c r="E53" s="89"/>
      <c r="F53" s="126">
        <v>-44334</v>
      </c>
      <c r="G53" s="98">
        <f>-79563</f>
        <v>-79563</v>
      </c>
    </row>
    <row r="54" spans="2:7" ht="24.75" customHeight="1" thickBot="1">
      <c r="B54" s="121" t="s">
        <v>131</v>
      </c>
      <c r="C54" s="89"/>
      <c r="D54" s="148">
        <f>SUM(D52:D53)</f>
        <v>-54469</v>
      </c>
      <c r="E54" s="89"/>
      <c r="F54" s="149">
        <f>SUM(F52:F53)</f>
        <v>-45007</v>
      </c>
      <c r="G54" s="103">
        <f>SUM(G52:G53)</f>
        <v>-53656</v>
      </c>
    </row>
    <row r="55" spans="2:7" ht="19.5" thickTop="1">
      <c r="B55" s="89"/>
      <c r="C55" s="89"/>
      <c r="D55" s="124"/>
      <c r="E55" s="89"/>
      <c r="F55" s="140"/>
      <c r="G55" s="99"/>
    </row>
    <row r="56" spans="4:7" ht="16.5">
      <c r="D56" s="22"/>
      <c r="E56" s="22"/>
      <c r="F56" s="22"/>
      <c r="G56" s="22"/>
    </row>
    <row r="57" spans="4:7" ht="16.5">
      <c r="D57" s="22"/>
      <c r="E57" s="22"/>
      <c r="F57" s="22"/>
      <c r="G57" s="22"/>
    </row>
    <row r="58" spans="2:6" ht="16.5">
      <c r="B58" s="86" t="s">
        <v>132</v>
      </c>
      <c r="C58" s="22"/>
      <c r="D58" s="150"/>
      <c r="E58" s="151"/>
      <c r="F58" s="151"/>
    </row>
    <row r="59" spans="2:6" ht="16.5">
      <c r="B59" s="86" t="s">
        <v>133</v>
      </c>
      <c r="C59" s="22"/>
      <c r="D59" s="150"/>
      <c r="E59" s="151"/>
      <c r="F59" s="151"/>
    </row>
    <row r="60" spans="2:6" ht="15.75">
      <c r="B60" s="151"/>
      <c r="C60" s="151"/>
      <c r="D60" s="150"/>
      <c r="E60" s="151"/>
      <c r="F60" s="151"/>
    </row>
    <row r="61" spans="1:8" ht="18.75" customHeight="1">
      <c r="A61" s="256"/>
      <c r="B61" s="257"/>
      <c r="C61" s="257"/>
      <c r="D61" s="257"/>
      <c r="E61" s="257"/>
      <c r="F61" s="257"/>
      <c r="G61" s="257"/>
      <c r="H61" s="257"/>
    </row>
  </sheetData>
  <mergeCells count="5">
    <mergeCell ref="A61:H61"/>
    <mergeCell ref="A1:F1"/>
    <mergeCell ref="A2:F2"/>
    <mergeCell ref="A4:F4"/>
    <mergeCell ref="A5:F5"/>
  </mergeCells>
  <printOptions/>
  <pageMargins left="0.27" right="0.25" top="0.2362204724409449" bottom="0.66" header="0.11811023622047245" footer="0.66"/>
  <pageSetup horizontalDpi="180" verticalDpi="18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24"/>
  <sheetViews>
    <sheetView showGridLines="0" tabSelected="1" zoomScale="80" zoomScaleNormal="80" workbookViewId="0" topLeftCell="A217">
      <selection activeCell="B227" sqref="B227:H227"/>
    </sheetView>
  </sheetViews>
  <sheetFormatPr defaultColWidth="8.796875" defaultRowHeight="15.75"/>
  <cols>
    <col min="1" max="1" width="5.69921875" style="155" customWidth="1"/>
    <col min="2" max="2" width="3.5" style="157" customWidth="1"/>
    <col min="3" max="3" width="2.69921875" style="157" customWidth="1"/>
    <col min="4" max="5" width="11.19921875" style="157" customWidth="1"/>
    <col min="6" max="6" width="10.69921875" style="157" customWidth="1"/>
    <col min="7" max="7" width="11.19921875" style="157" customWidth="1"/>
    <col min="8" max="8" width="12" style="157" customWidth="1"/>
    <col min="9" max="9" width="11.69921875" style="157" customWidth="1"/>
    <col min="10" max="10" width="9.09765625" style="157" customWidth="1"/>
    <col min="11" max="11" width="2" style="157" customWidth="1"/>
    <col min="12" max="16384" width="8.8984375" style="157" customWidth="1"/>
  </cols>
  <sheetData>
    <row r="1" spans="2:9" ht="15.75">
      <c r="B1" s="156" t="s">
        <v>156</v>
      </c>
      <c r="C1" s="86"/>
      <c r="D1" s="86"/>
      <c r="E1" s="86"/>
      <c r="F1" s="86"/>
      <c r="G1" s="86"/>
      <c r="H1" s="86"/>
      <c r="I1" s="86"/>
    </row>
    <row r="2" spans="2:9" ht="15.75">
      <c r="B2" s="158" t="s">
        <v>157</v>
      </c>
      <c r="C2" s="86"/>
      <c r="D2" s="86"/>
      <c r="E2" s="86"/>
      <c r="F2" s="86"/>
      <c r="G2" s="86"/>
      <c r="H2" s="86"/>
      <c r="I2" s="86"/>
    </row>
    <row r="3" spans="1:9" ht="15.75">
      <c r="A3" s="4"/>
      <c r="B3" s="86"/>
      <c r="C3" s="86"/>
      <c r="D3" s="86"/>
      <c r="E3" s="86"/>
      <c r="F3" s="86"/>
      <c r="G3" s="86"/>
      <c r="H3" s="86"/>
      <c r="I3" s="86"/>
    </row>
    <row r="4" spans="1:9" ht="15.75">
      <c r="A4" s="4" t="s">
        <v>158</v>
      </c>
      <c r="B4" s="156" t="s">
        <v>159</v>
      </c>
      <c r="C4" s="86"/>
      <c r="D4" s="86"/>
      <c r="E4" s="86"/>
      <c r="F4" s="86"/>
      <c r="G4" s="86"/>
      <c r="H4" s="86"/>
      <c r="I4" s="86"/>
    </row>
    <row r="5" spans="1:9" ht="15.75">
      <c r="A5" s="4"/>
      <c r="B5" s="86" t="s">
        <v>160</v>
      </c>
      <c r="C5" s="86"/>
      <c r="D5" s="86"/>
      <c r="E5" s="86"/>
      <c r="F5" s="86"/>
      <c r="G5" s="86"/>
      <c r="H5" s="86"/>
      <c r="I5" s="86"/>
    </row>
    <row r="6" spans="1:9" ht="15.75">
      <c r="A6" s="4"/>
      <c r="B6" s="86" t="s">
        <v>161</v>
      </c>
      <c r="C6" s="86"/>
      <c r="D6" s="86"/>
      <c r="E6" s="86"/>
      <c r="F6" s="86"/>
      <c r="G6" s="86"/>
      <c r="H6" s="86"/>
      <c r="I6" s="86"/>
    </row>
    <row r="7" spans="1:9" ht="15.75">
      <c r="A7" s="4"/>
      <c r="B7" s="86" t="s">
        <v>162</v>
      </c>
      <c r="C7" s="86"/>
      <c r="D7" s="86"/>
      <c r="E7" s="86"/>
      <c r="F7" s="86"/>
      <c r="G7" s="86"/>
      <c r="H7" s="86"/>
      <c r="I7" s="86"/>
    </row>
    <row r="8" spans="1:9" ht="15.75">
      <c r="A8" s="4"/>
      <c r="B8" s="86" t="s">
        <v>163</v>
      </c>
      <c r="C8" s="86"/>
      <c r="D8" s="86"/>
      <c r="E8" s="86"/>
      <c r="F8" s="86"/>
      <c r="G8" s="86"/>
      <c r="H8" s="86"/>
      <c r="I8" s="86"/>
    </row>
    <row r="9" spans="1:9" ht="7.5" customHeight="1">
      <c r="A9" s="4"/>
      <c r="B9" s="86"/>
      <c r="C9" s="86"/>
      <c r="D9" s="86"/>
      <c r="E9" s="86"/>
      <c r="F9" s="86"/>
      <c r="G9" s="86"/>
      <c r="H9" s="86"/>
      <c r="I9" s="86"/>
    </row>
    <row r="10" spans="1:9" ht="15.75">
      <c r="A10" s="4"/>
      <c r="B10" s="86" t="s">
        <v>164</v>
      </c>
      <c r="C10" s="86"/>
      <c r="D10" s="86"/>
      <c r="E10" s="86"/>
      <c r="F10" s="86"/>
      <c r="G10" s="86"/>
      <c r="H10" s="86"/>
      <c r="I10" s="86"/>
    </row>
    <row r="11" spans="1:9" ht="15.75">
      <c r="A11" s="4"/>
      <c r="B11" s="86" t="s">
        <v>165</v>
      </c>
      <c r="C11" s="86"/>
      <c r="D11" s="86"/>
      <c r="E11" s="86"/>
      <c r="F11" s="86"/>
      <c r="G11" s="86"/>
      <c r="H11" s="86"/>
      <c r="I11" s="86"/>
    </row>
    <row r="12" spans="1:9" ht="15.75">
      <c r="A12" s="4"/>
      <c r="B12" s="86" t="s">
        <v>166</v>
      </c>
      <c r="C12" s="86"/>
      <c r="D12" s="86"/>
      <c r="E12" s="86"/>
      <c r="F12" s="86"/>
      <c r="G12" s="86"/>
      <c r="H12" s="86"/>
      <c r="I12" s="86"/>
    </row>
    <row r="13" spans="1:9" ht="15.75">
      <c r="A13" s="4"/>
      <c r="B13" s="86"/>
      <c r="C13" s="86"/>
      <c r="D13" s="86"/>
      <c r="E13" s="86"/>
      <c r="F13" s="86"/>
      <c r="G13" s="86"/>
      <c r="H13" s="86"/>
      <c r="I13" s="86"/>
    </row>
    <row r="14" spans="1:9" ht="15.75">
      <c r="A14" s="4" t="s">
        <v>167</v>
      </c>
      <c r="B14" s="156" t="s">
        <v>168</v>
      </c>
      <c r="C14" s="86"/>
      <c r="D14" s="86"/>
      <c r="E14" s="86"/>
      <c r="F14" s="86"/>
      <c r="G14" s="86"/>
      <c r="H14" s="86"/>
      <c r="I14" s="86"/>
    </row>
    <row r="15" spans="1:9" ht="15.75">
      <c r="A15" s="4"/>
      <c r="B15" s="86" t="s">
        <v>169</v>
      </c>
      <c r="C15" s="86"/>
      <c r="D15" s="86"/>
      <c r="E15" s="86"/>
      <c r="F15" s="86"/>
      <c r="G15" s="86"/>
      <c r="H15" s="86"/>
      <c r="I15" s="86"/>
    </row>
    <row r="16" spans="1:9" ht="15.75">
      <c r="A16" s="4"/>
      <c r="B16" s="86" t="s">
        <v>170</v>
      </c>
      <c r="C16" s="86"/>
      <c r="D16" s="86"/>
      <c r="E16" s="86"/>
      <c r="F16" s="86"/>
      <c r="G16" s="86"/>
      <c r="H16" s="86"/>
      <c r="I16" s="86"/>
    </row>
    <row r="17" spans="1:9" ht="15.75">
      <c r="A17" s="4"/>
      <c r="B17" s="86"/>
      <c r="C17" s="86"/>
      <c r="D17" s="86"/>
      <c r="E17" s="86"/>
      <c r="F17" s="86"/>
      <c r="G17" s="86"/>
      <c r="H17" s="86"/>
      <c r="I17" s="86"/>
    </row>
    <row r="18" spans="1:9" ht="15.75">
      <c r="A18" s="4"/>
      <c r="B18" s="86" t="s">
        <v>171</v>
      </c>
      <c r="C18" s="86" t="s">
        <v>172</v>
      </c>
      <c r="D18" s="86"/>
      <c r="E18" s="86"/>
      <c r="F18" s="86"/>
      <c r="G18" s="86"/>
      <c r="H18" s="86"/>
      <c r="I18" s="86"/>
    </row>
    <row r="19" spans="1:9" ht="15.75">
      <c r="A19" s="4"/>
      <c r="B19" s="86"/>
      <c r="C19" s="86" t="s">
        <v>173</v>
      </c>
      <c r="D19" s="86"/>
      <c r="E19" s="86"/>
      <c r="F19" s="86"/>
      <c r="G19" s="86"/>
      <c r="H19" s="86"/>
      <c r="I19" s="86"/>
    </row>
    <row r="20" spans="1:9" ht="15.75">
      <c r="A20" s="4"/>
      <c r="B20" s="86"/>
      <c r="C20" s="86" t="s">
        <v>174</v>
      </c>
      <c r="D20" s="86"/>
      <c r="E20" s="86"/>
      <c r="F20" s="86"/>
      <c r="G20" s="86"/>
      <c r="H20" s="86"/>
      <c r="I20" s="86"/>
    </row>
    <row r="21" spans="1:9" ht="15.75">
      <c r="A21" s="4"/>
      <c r="B21" s="86"/>
      <c r="C21" s="86" t="s">
        <v>175</v>
      </c>
      <c r="D21" s="86"/>
      <c r="E21" s="86"/>
      <c r="F21" s="86"/>
      <c r="G21" s="86"/>
      <c r="H21" s="86"/>
      <c r="I21" s="86"/>
    </row>
    <row r="22" spans="1:9" ht="15.75">
      <c r="A22" s="4"/>
      <c r="B22" s="86"/>
      <c r="C22" s="86" t="s">
        <v>176</v>
      </c>
      <c r="D22" s="86"/>
      <c r="E22" s="86"/>
      <c r="F22" s="86"/>
      <c r="G22" s="86"/>
      <c r="H22" s="86"/>
      <c r="I22" s="86"/>
    </row>
    <row r="23" spans="1:9" ht="15.75">
      <c r="A23" s="4"/>
      <c r="B23" s="86"/>
      <c r="C23" s="86" t="s">
        <v>177</v>
      </c>
      <c r="D23" s="86"/>
      <c r="E23" s="86"/>
      <c r="F23" s="86"/>
      <c r="G23" s="86"/>
      <c r="H23" s="86"/>
      <c r="I23" s="86"/>
    </row>
    <row r="24" spans="1:9" ht="15.75">
      <c r="A24" s="4"/>
      <c r="B24" s="86"/>
      <c r="C24" s="86"/>
      <c r="D24" s="86"/>
      <c r="E24" s="86"/>
      <c r="F24" s="86"/>
      <c r="G24" s="86"/>
      <c r="H24" s="86"/>
      <c r="I24" s="86"/>
    </row>
    <row r="25" spans="1:9" ht="15.75">
      <c r="A25" s="4"/>
      <c r="B25" s="86" t="s">
        <v>178</v>
      </c>
      <c r="C25" s="86" t="s">
        <v>179</v>
      </c>
      <c r="D25" s="86"/>
      <c r="E25" s="86"/>
      <c r="F25" s="86"/>
      <c r="G25" s="86"/>
      <c r="H25" s="86"/>
      <c r="I25" s="86"/>
    </row>
    <row r="26" spans="1:9" ht="15.75">
      <c r="A26" s="4"/>
      <c r="B26" s="86"/>
      <c r="C26" s="86" t="s">
        <v>180</v>
      </c>
      <c r="D26" s="86"/>
      <c r="E26" s="86"/>
      <c r="F26" s="86"/>
      <c r="G26" s="86"/>
      <c r="H26" s="86"/>
      <c r="I26" s="86"/>
    </row>
    <row r="27" spans="1:9" ht="15.75">
      <c r="A27" s="4"/>
      <c r="B27" s="86"/>
      <c r="C27" s="86" t="s">
        <v>181</v>
      </c>
      <c r="D27" s="86"/>
      <c r="E27" s="86"/>
      <c r="F27" s="86"/>
      <c r="G27" s="86"/>
      <c r="H27" s="86"/>
      <c r="I27" s="86"/>
    </row>
    <row r="28" spans="1:9" ht="15.75">
      <c r="A28" s="4"/>
      <c r="B28" s="86"/>
      <c r="C28" s="86" t="s">
        <v>182</v>
      </c>
      <c r="D28" s="86"/>
      <c r="E28" s="86"/>
      <c r="F28" s="86"/>
      <c r="G28" s="86"/>
      <c r="H28" s="86"/>
      <c r="I28" s="86"/>
    </row>
    <row r="29" spans="1:9" ht="15.75">
      <c r="A29" s="4"/>
      <c r="B29" s="86"/>
      <c r="C29" s="86" t="s">
        <v>183</v>
      </c>
      <c r="D29" s="86"/>
      <c r="E29" s="86"/>
      <c r="F29" s="86"/>
      <c r="G29" s="86"/>
      <c r="H29" s="86"/>
      <c r="I29" s="86"/>
    </row>
    <row r="30" spans="1:9" ht="15.75">
      <c r="A30" s="4"/>
      <c r="B30" s="86"/>
      <c r="C30" s="86"/>
      <c r="D30" s="86"/>
      <c r="E30" s="86"/>
      <c r="F30" s="86"/>
      <c r="G30" s="86"/>
      <c r="H30" s="86"/>
      <c r="I30" s="86"/>
    </row>
    <row r="31" spans="1:9" ht="15.75">
      <c r="A31" s="4" t="s">
        <v>184</v>
      </c>
      <c r="B31" s="156" t="s">
        <v>185</v>
      </c>
      <c r="C31" s="86"/>
      <c r="D31" s="86"/>
      <c r="E31" s="86"/>
      <c r="F31" s="86"/>
      <c r="G31" s="86"/>
      <c r="H31" s="86"/>
      <c r="I31" s="86"/>
    </row>
    <row r="32" spans="1:9" ht="15.75">
      <c r="A32" s="4"/>
      <c r="B32" s="86" t="s">
        <v>186</v>
      </c>
      <c r="C32" s="86"/>
      <c r="D32" s="86"/>
      <c r="E32" s="86"/>
      <c r="F32" s="86"/>
      <c r="G32" s="86"/>
      <c r="H32" s="86"/>
      <c r="I32" s="86"/>
    </row>
    <row r="33" spans="1:9" ht="15.75">
      <c r="A33" s="4"/>
      <c r="B33" s="86"/>
      <c r="C33" s="86"/>
      <c r="D33" s="86"/>
      <c r="E33" s="86"/>
      <c r="F33" s="86"/>
      <c r="G33" s="86"/>
      <c r="H33" s="86"/>
      <c r="I33" s="86"/>
    </row>
    <row r="34" spans="1:9" ht="15.75">
      <c r="A34" s="4" t="s">
        <v>187</v>
      </c>
      <c r="B34" s="156" t="s">
        <v>188</v>
      </c>
      <c r="C34" s="86"/>
      <c r="D34" s="86"/>
      <c r="E34" s="86"/>
      <c r="F34" s="86"/>
      <c r="G34" s="86"/>
      <c r="H34" s="86"/>
      <c r="I34" s="86"/>
    </row>
    <row r="35" spans="1:9" ht="15.75">
      <c r="A35" s="4"/>
      <c r="B35" s="86" t="s">
        <v>189</v>
      </c>
      <c r="C35" s="86"/>
      <c r="D35" s="86"/>
      <c r="E35" s="86"/>
      <c r="F35" s="86"/>
      <c r="G35" s="86"/>
      <c r="H35" s="86"/>
      <c r="I35" s="86"/>
    </row>
    <row r="36" spans="1:9" ht="15.75">
      <c r="A36" s="4"/>
      <c r="B36" s="86" t="s">
        <v>190</v>
      </c>
      <c r="C36" s="86"/>
      <c r="D36" s="86"/>
      <c r="E36" s="86"/>
      <c r="F36" s="86"/>
      <c r="G36" s="86"/>
      <c r="H36" s="86"/>
      <c r="I36" s="86"/>
    </row>
    <row r="37" spans="1:9" ht="15.75">
      <c r="A37" s="4"/>
      <c r="B37" s="86"/>
      <c r="C37" s="86"/>
      <c r="D37" s="86"/>
      <c r="E37" s="86"/>
      <c r="F37" s="86"/>
      <c r="G37" s="86"/>
      <c r="H37" s="86"/>
      <c r="I37" s="86"/>
    </row>
    <row r="38" spans="1:9" ht="15.75">
      <c r="A38" s="4" t="s">
        <v>191</v>
      </c>
      <c r="B38" s="156" t="s">
        <v>192</v>
      </c>
      <c r="C38" s="86"/>
      <c r="D38" s="86"/>
      <c r="E38" s="86"/>
      <c r="F38" s="86"/>
      <c r="G38" s="86"/>
      <c r="H38" s="86"/>
      <c r="I38" s="86"/>
    </row>
    <row r="39" spans="1:9" ht="15.75">
      <c r="A39" s="4"/>
      <c r="B39" s="86" t="s">
        <v>193</v>
      </c>
      <c r="C39" s="86"/>
      <c r="D39" s="86"/>
      <c r="E39" s="86"/>
      <c r="F39" s="86"/>
      <c r="G39" s="86"/>
      <c r="H39" s="86"/>
      <c r="I39" s="86"/>
    </row>
    <row r="40" spans="1:9" ht="15.75">
      <c r="A40" s="4"/>
      <c r="B40" s="86" t="s">
        <v>194</v>
      </c>
      <c r="C40" s="86"/>
      <c r="D40" s="86"/>
      <c r="E40" s="86"/>
      <c r="F40" s="86"/>
      <c r="G40" s="86"/>
      <c r="H40" s="86"/>
      <c r="I40" s="86"/>
    </row>
    <row r="41" spans="1:9" ht="15.75">
      <c r="A41" s="4"/>
      <c r="B41" s="159"/>
      <c r="C41" s="86"/>
      <c r="D41" s="86"/>
      <c r="E41" s="86"/>
      <c r="F41" s="86"/>
      <c r="G41" s="86"/>
      <c r="H41" s="86"/>
      <c r="I41" s="86"/>
    </row>
    <row r="42" spans="1:9" ht="15.75">
      <c r="A42" s="4" t="s">
        <v>195</v>
      </c>
      <c r="B42" s="156" t="s">
        <v>196</v>
      </c>
      <c r="C42" s="86"/>
      <c r="D42" s="86"/>
      <c r="E42" s="86"/>
      <c r="F42" s="86"/>
      <c r="G42" s="86"/>
      <c r="H42" s="86"/>
      <c r="I42" s="86"/>
    </row>
    <row r="43" spans="1:9" ht="15.75">
      <c r="A43" s="4"/>
      <c r="B43" s="86" t="s">
        <v>197</v>
      </c>
      <c r="C43" s="86"/>
      <c r="D43" s="86"/>
      <c r="E43" s="86"/>
      <c r="F43" s="86"/>
      <c r="G43" s="86"/>
      <c r="H43" s="86"/>
      <c r="I43" s="86"/>
    </row>
    <row r="44" spans="1:9" ht="15.75">
      <c r="A44" s="4"/>
      <c r="B44" s="86" t="s">
        <v>198</v>
      </c>
      <c r="C44" s="86"/>
      <c r="D44" s="86"/>
      <c r="E44" s="86"/>
      <c r="F44" s="86"/>
      <c r="G44" s="86"/>
      <c r="H44" s="86"/>
      <c r="I44" s="86"/>
    </row>
    <row r="45" spans="1:9" ht="15.75">
      <c r="A45" s="4"/>
      <c r="B45" s="86"/>
      <c r="C45" s="86"/>
      <c r="D45" s="86"/>
      <c r="E45" s="86"/>
      <c r="F45" s="86"/>
      <c r="G45" s="86"/>
      <c r="H45" s="86"/>
      <c r="I45" s="86"/>
    </row>
    <row r="46" spans="1:9" ht="15.75">
      <c r="A46" s="4" t="s">
        <v>199</v>
      </c>
      <c r="B46" s="156" t="s">
        <v>200</v>
      </c>
      <c r="C46" s="86"/>
      <c r="D46" s="86"/>
      <c r="E46" s="86"/>
      <c r="F46" s="86"/>
      <c r="G46" s="86"/>
      <c r="H46" s="86"/>
      <c r="I46" s="86"/>
    </row>
    <row r="47" spans="1:9" ht="15.75">
      <c r="A47" s="4"/>
      <c r="B47" s="86" t="s">
        <v>201</v>
      </c>
      <c r="C47" s="86"/>
      <c r="D47" s="86"/>
      <c r="E47" s="86"/>
      <c r="F47" s="86"/>
      <c r="G47" s="86"/>
      <c r="H47" s="86"/>
      <c r="I47" s="86"/>
    </row>
    <row r="48" spans="1:9" ht="15.75">
      <c r="A48" s="4"/>
      <c r="B48" s="86"/>
      <c r="C48" s="86"/>
      <c r="D48" s="86"/>
      <c r="E48" s="86"/>
      <c r="F48" s="86"/>
      <c r="G48" s="86"/>
      <c r="H48" s="86"/>
      <c r="I48" s="86"/>
    </row>
    <row r="49" spans="1:9" ht="15.75">
      <c r="A49" s="4"/>
      <c r="B49" s="86"/>
      <c r="C49" s="86"/>
      <c r="D49" s="86"/>
      <c r="E49" s="86"/>
      <c r="F49" s="86"/>
      <c r="G49" s="86"/>
      <c r="H49" s="86"/>
      <c r="I49" s="86"/>
    </row>
    <row r="50" spans="1:9" ht="15.75">
      <c r="A50" s="4"/>
      <c r="B50" s="86"/>
      <c r="C50" s="86"/>
      <c r="D50" s="86"/>
      <c r="E50" s="86"/>
      <c r="F50" s="86"/>
      <c r="G50" s="86"/>
      <c r="H50" s="86"/>
      <c r="I50" s="86"/>
    </row>
    <row r="51" spans="1:9" ht="15.75">
      <c r="A51" s="4"/>
      <c r="B51" s="86"/>
      <c r="C51" s="86"/>
      <c r="D51" s="86"/>
      <c r="E51" s="86"/>
      <c r="F51" s="86"/>
      <c r="G51" s="86"/>
      <c r="H51" s="86"/>
      <c r="I51" s="86"/>
    </row>
    <row r="52" spans="1:9" ht="15.75">
      <c r="A52" s="4"/>
      <c r="B52" s="86"/>
      <c r="C52" s="86"/>
      <c r="D52" s="86"/>
      <c r="E52" s="86"/>
      <c r="F52" s="86"/>
      <c r="G52" s="86"/>
      <c r="H52" s="86"/>
      <c r="I52" s="86"/>
    </row>
    <row r="53" spans="1:9" ht="15.75">
      <c r="A53" s="4"/>
      <c r="B53" s="86"/>
      <c r="C53" s="86"/>
      <c r="D53" s="86"/>
      <c r="E53" s="86"/>
      <c r="F53" s="86"/>
      <c r="G53" s="86"/>
      <c r="H53" s="86"/>
      <c r="I53" s="86"/>
    </row>
    <row r="54" spans="1:9" ht="15.75">
      <c r="A54" s="4"/>
      <c r="B54" s="86"/>
      <c r="C54" s="86"/>
      <c r="D54" s="86"/>
      <c r="E54" s="86"/>
      <c r="F54" s="86"/>
      <c r="G54" s="86"/>
      <c r="H54" s="86"/>
      <c r="I54" s="86"/>
    </row>
    <row r="55" spans="1:9" ht="15.75">
      <c r="A55" s="256"/>
      <c r="B55" s="257"/>
      <c r="C55" s="257"/>
      <c r="D55" s="257"/>
      <c r="E55" s="257"/>
      <c r="F55" s="257"/>
      <c r="G55" s="257"/>
      <c r="H55" s="257"/>
      <c r="I55" s="257"/>
    </row>
    <row r="56" spans="1:9" ht="15.75">
      <c r="A56" s="4" t="s">
        <v>202</v>
      </c>
      <c r="B56" s="156" t="s">
        <v>203</v>
      </c>
      <c r="C56" s="86"/>
      <c r="D56" s="86"/>
      <c r="E56" s="86"/>
      <c r="F56" s="86"/>
      <c r="G56" s="86"/>
      <c r="H56" s="86"/>
      <c r="I56" s="86"/>
    </row>
    <row r="57" spans="1:9" ht="15.75">
      <c r="A57" s="4"/>
      <c r="B57" s="160" t="s">
        <v>204</v>
      </c>
      <c r="C57" s="160"/>
      <c r="D57" s="86"/>
      <c r="E57" s="86"/>
      <c r="F57" s="86"/>
      <c r="G57" s="86"/>
      <c r="H57" s="86"/>
      <c r="I57" s="86"/>
    </row>
    <row r="58" spans="1:9" ht="15.75">
      <c r="A58" s="4"/>
      <c r="B58" s="160" t="s">
        <v>205</v>
      </c>
      <c r="C58" s="160"/>
      <c r="D58" s="86"/>
      <c r="E58" s="86"/>
      <c r="F58" s="86"/>
      <c r="G58" s="86"/>
      <c r="H58" s="86"/>
      <c r="I58" s="86"/>
    </row>
    <row r="59" spans="1:9" ht="9.75" customHeight="1">
      <c r="A59" s="4"/>
      <c r="B59" s="160"/>
      <c r="C59" s="160"/>
      <c r="D59" s="86"/>
      <c r="E59" s="86"/>
      <c r="F59" s="86"/>
      <c r="G59" s="86"/>
      <c r="H59" s="86"/>
      <c r="I59" s="86"/>
    </row>
    <row r="60" spans="1:9" ht="15.75">
      <c r="A60" s="4"/>
      <c r="B60" s="160"/>
      <c r="C60" s="86"/>
      <c r="D60" s="86"/>
      <c r="E60" s="86"/>
      <c r="G60" s="113"/>
      <c r="H60" s="113" t="s">
        <v>206</v>
      </c>
      <c r="I60" s="113" t="s">
        <v>207</v>
      </c>
    </row>
    <row r="61" spans="1:9" ht="15.75">
      <c r="A61" s="4"/>
      <c r="B61" s="160"/>
      <c r="C61" s="86"/>
      <c r="D61" s="86"/>
      <c r="E61" s="86"/>
      <c r="G61" s="113" t="s">
        <v>15</v>
      </c>
      <c r="H61" s="113" t="s">
        <v>208</v>
      </c>
      <c r="I61" s="113" t="s">
        <v>209</v>
      </c>
    </row>
    <row r="62" spans="1:9" ht="15.75">
      <c r="A62" s="4"/>
      <c r="C62" s="86"/>
      <c r="D62" s="86"/>
      <c r="E62" s="86"/>
      <c r="G62" s="113" t="s">
        <v>14</v>
      </c>
      <c r="H62" s="113" t="s">
        <v>14</v>
      </c>
      <c r="I62" s="113" t="s">
        <v>14</v>
      </c>
    </row>
    <row r="63" spans="1:9" ht="15.75">
      <c r="A63" s="4"/>
      <c r="B63" s="161"/>
      <c r="D63" s="86"/>
      <c r="E63" s="86"/>
      <c r="G63" s="162"/>
      <c r="H63" s="162"/>
      <c r="I63" s="162"/>
    </row>
    <row r="64" spans="1:9" ht="15.75">
      <c r="A64" s="4"/>
      <c r="B64" s="86" t="s">
        <v>210</v>
      </c>
      <c r="C64" s="86"/>
      <c r="D64" s="86"/>
      <c r="E64" s="86"/>
      <c r="G64" s="162">
        <v>73483</v>
      </c>
      <c r="H64" s="162">
        <v>-4068</v>
      </c>
      <c r="I64" s="162">
        <v>512696</v>
      </c>
    </row>
    <row r="65" spans="1:9" ht="15.75">
      <c r="A65" s="4"/>
      <c r="B65" s="86" t="s">
        <v>211</v>
      </c>
      <c r="C65" s="86"/>
      <c r="D65" s="86"/>
      <c r="E65" s="86"/>
      <c r="G65" s="162">
        <v>38047</v>
      </c>
      <c r="H65" s="162">
        <v>11851</v>
      </c>
      <c r="I65" s="162">
        <v>227429</v>
      </c>
    </row>
    <row r="66" spans="1:9" ht="15.75">
      <c r="A66" s="4"/>
      <c r="B66" s="86" t="s">
        <v>212</v>
      </c>
      <c r="C66" s="86"/>
      <c r="D66" s="86"/>
      <c r="E66" s="86"/>
      <c r="G66" s="162">
        <v>-2202</v>
      </c>
      <c r="H66" s="162">
        <v>-142905</v>
      </c>
      <c r="I66" s="162">
        <v>246728</v>
      </c>
    </row>
    <row r="67" spans="1:9" ht="15.75">
      <c r="A67" s="4"/>
      <c r="B67" s="86" t="s">
        <v>213</v>
      </c>
      <c r="C67" s="86"/>
      <c r="D67" s="86"/>
      <c r="E67" s="86"/>
      <c r="G67" s="162">
        <v>16092</v>
      </c>
      <c r="H67" s="162">
        <v>-155233</v>
      </c>
      <c r="I67" s="162">
        <v>184011</v>
      </c>
    </row>
    <row r="68" spans="1:9" ht="9.75" customHeight="1">
      <c r="A68" s="4"/>
      <c r="B68" s="86"/>
      <c r="C68" s="86"/>
      <c r="D68" s="86"/>
      <c r="E68" s="86"/>
      <c r="G68" s="162"/>
      <c r="H68" s="162"/>
      <c r="I68" s="162"/>
    </row>
    <row r="69" spans="1:9" ht="16.5" thickBot="1">
      <c r="A69" s="4"/>
      <c r="B69" s="86"/>
      <c r="C69" s="86"/>
      <c r="D69" s="86"/>
      <c r="E69" s="86"/>
      <c r="G69" s="163">
        <f>SUM(G64:G68)</f>
        <v>125420</v>
      </c>
      <c r="H69" s="164">
        <f>SUM(H64:H68)</f>
        <v>-290355</v>
      </c>
      <c r="I69" s="163">
        <f>SUM(I64:I68)</f>
        <v>1170864</v>
      </c>
    </row>
    <row r="70" spans="1:9" ht="16.5" thickTop="1">
      <c r="A70" s="4"/>
      <c r="B70" s="86"/>
      <c r="C70" s="86"/>
      <c r="D70" s="86"/>
      <c r="E70" s="86"/>
      <c r="F70" s="86"/>
      <c r="G70" s="86"/>
      <c r="H70" s="86"/>
      <c r="I70" s="86"/>
    </row>
    <row r="71" spans="1:9" ht="15.75">
      <c r="A71" s="4" t="s">
        <v>214</v>
      </c>
      <c r="B71" s="156" t="s">
        <v>68</v>
      </c>
      <c r="C71" s="86"/>
      <c r="D71" s="86"/>
      <c r="E71" s="86"/>
      <c r="F71" s="86"/>
      <c r="G71" s="86"/>
      <c r="H71" s="86"/>
      <c r="I71" s="86"/>
    </row>
    <row r="72" spans="1:9" ht="15.75">
      <c r="A72" s="4"/>
      <c r="B72" s="86" t="s">
        <v>215</v>
      </c>
      <c r="C72" s="86"/>
      <c r="D72" s="86"/>
      <c r="E72" s="86"/>
      <c r="F72" s="86"/>
      <c r="G72" s="86"/>
      <c r="H72" s="86"/>
      <c r="I72" s="86"/>
    </row>
    <row r="73" spans="1:9" ht="15.75">
      <c r="A73" s="4"/>
      <c r="B73" s="86" t="s">
        <v>216</v>
      </c>
      <c r="C73" s="86"/>
      <c r="D73" s="86"/>
      <c r="E73" s="86"/>
      <c r="F73" s="86"/>
      <c r="G73" s="86"/>
      <c r="H73" s="86"/>
      <c r="I73" s="86"/>
    </row>
    <row r="74" spans="1:9" ht="15.75">
      <c r="A74" s="4"/>
      <c r="B74" s="86" t="s">
        <v>217</v>
      </c>
      <c r="C74" s="86"/>
      <c r="D74" s="86"/>
      <c r="E74" s="86"/>
      <c r="F74" s="86"/>
      <c r="G74" s="86"/>
      <c r="H74" s="86"/>
      <c r="I74" s="86"/>
    </row>
    <row r="75" spans="1:9" ht="15.75">
      <c r="A75" s="4"/>
      <c r="B75" s="86"/>
      <c r="C75" s="86"/>
      <c r="D75" s="86"/>
      <c r="E75" s="86"/>
      <c r="F75" s="86"/>
      <c r="G75" s="86"/>
      <c r="H75" s="86"/>
      <c r="I75" s="86"/>
    </row>
    <row r="76" spans="1:9" ht="15.75">
      <c r="A76" s="4" t="s">
        <v>218</v>
      </c>
      <c r="B76" s="156" t="s">
        <v>219</v>
      </c>
      <c r="C76" s="86"/>
      <c r="D76" s="86"/>
      <c r="E76" s="86"/>
      <c r="F76" s="86"/>
      <c r="G76" s="86"/>
      <c r="H76" s="86"/>
      <c r="I76" s="86"/>
    </row>
    <row r="77" spans="1:9" ht="15.75">
      <c r="A77" s="4"/>
      <c r="B77" s="86" t="s">
        <v>220</v>
      </c>
      <c r="C77" s="86"/>
      <c r="D77" s="86"/>
      <c r="E77" s="86"/>
      <c r="F77" s="86"/>
      <c r="G77" s="86"/>
      <c r="H77" s="86"/>
      <c r="I77" s="86"/>
    </row>
    <row r="78" spans="1:9" ht="15.75">
      <c r="A78" s="4"/>
      <c r="B78" s="86"/>
      <c r="C78" s="86"/>
      <c r="D78" s="86"/>
      <c r="E78" s="86"/>
      <c r="F78" s="86"/>
      <c r="G78" s="86"/>
      <c r="H78" s="86"/>
      <c r="I78" s="86"/>
    </row>
    <row r="79" spans="1:9" ht="15.75">
      <c r="A79" s="4" t="s">
        <v>221</v>
      </c>
      <c r="B79" s="156" t="s">
        <v>222</v>
      </c>
      <c r="C79" s="86"/>
      <c r="D79" s="86"/>
      <c r="E79" s="86"/>
      <c r="F79" s="86"/>
      <c r="G79" s="86"/>
      <c r="H79" s="86"/>
      <c r="I79" s="86"/>
    </row>
    <row r="80" spans="1:9" ht="15.75">
      <c r="A80" s="4"/>
      <c r="B80" s="160" t="s">
        <v>223</v>
      </c>
      <c r="C80" s="86"/>
      <c r="D80" s="86"/>
      <c r="E80" s="86"/>
      <c r="F80" s="86"/>
      <c r="G80" s="86"/>
      <c r="H80" s="86"/>
      <c r="I80" s="86"/>
    </row>
    <row r="81" spans="1:9" ht="15.75">
      <c r="A81" s="4"/>
      <c r="B81" s="160" t="s">
        <v>224</v>
      </c>
      <c r="C81" s="86"/>
      <c r="D81" s="86"/>
      <c r="E81" s="86"/>
      <c r="F81" s="86"/>
      <c r="G81" s="86"/>
      <c r="H81" s="86"/>
      <c r="I81" s="86"/>
    </row>
    <row r="82" spans="1:9" ht="15.75">
      <c r="A82" s="4"/>
      <c r="B82" s="160" t="s">
        <v>225</v>
      </c>
      <c r="C82" s="86"/>
      <c r="D82" s="86"/>
      <c r="E82" s="86"/>
      <c r="F82" s="86"/>
      <c r="G82" s="86"/>
      <c r="H82" s="86"/>
      <c r="I82" s="86"/>
    </row>
    <row r="83" spans="1:9" ht="15.75">
      <c r="A83" s="4"/>
      <c r="B83" s="160"/>
      <c r="C83" s="86"/>
      <c r="D83" s="86"/>
      <c r="E83" s="86"/>
      <c r="F83" s="86"/>
      <c r="G83" s="86"/>
      <c r="H83" s="86"/>
      <c r="I83" s="86"/>
    </row>
    <row r="84" spans="1:9" ht="15.75">
      <c r="A84" s="4" t="s">
        <v>226</v>
      </c>
      <c r="B84" s="156" t="s">
        <v>227</v>
      </c>
      <c r="C84" s="86"/>
      <c r="D84" s="86"/>
      <c r="E84" s="86"/>
      <c r="F84" s="86"/>
      <c r="G84" s="86"/>
      <c r="H84" s="86"/>
      <c r="I84" s="86"/>
    </row>
    <row r="85" spans="1:9" ht="15.75">
      <c r="A85" s="4"/>
      <c r="B85" s="86" t="s">
        <v>228</v>
      </c>
      <c r="C85" s="86"/>
      <c r="D85" s="86"/>
      <c r="E85" s="86"/>
      <c r="F85" s="86"/>
      <c r="G85" s="86"/>
      <c r="H85" s="86"/>
      <c r="I85" s="86"/>
    </row>
    <row r="86" spans="1:9" ht="15.75">
      <c r="A86" s="4"/>
      <c r="B86" s="86" t="s">
        <v>229</v>
      </c>
      <c r="C86" s="86"/>
      <c r="D86" s="86"/>
      <c r="E86" s="86"/>
      <c r="F86" s="165"/>
      <c r="G86" s="86"/>
      <c r="H86" s="86"/>
      <c r="I86" s="86"/>
    </row>
    <row r="87" spans="1:9" ht="15.75">
      <c r="A87" s="4"/>
      <c r="B87" s="86" t="s">
        <v>230</v>
      </c>
      <c r="C87" s="86"/>
      <c r="D87" s="86"/>
      <c r="E87" s="86"/>
      <c r="F87" s="86"/>
      <c r="G87" s="86"/>
      <c r="H87" s="86"/>
      <c r="I87" s="86"/>
    </row>
    <row r="88" spans="1:9" ht="15.75">
      <c r="A88" s="4"/>
      <c r="B88" s="86"/>
      <c r="C88" s="86"/>
      <c r="D88" s="86"/>
      <c r="E88" s="86"/>
      <c r="F88" s="86"/>
      <c r="G88" s="86"/>
      <c r="H88" s="86"/>
      <c r="I88" s="86"/>
    </row>
    <row r="89" spans="1:9" ht="15.75">
      <c r="A89" s="4"/>
      <c r="B89" s="86"/>
      <c r="C89" s="86"/>
      <c r="D89" s="86"/>
      <c r="E89" s="86"/>
      <c r="F89" s="86"/>
      <c r="G89" s="86"/>
      <c r="H89" s="86"/>
      <c r="I89" s="86"/>
    </row>
    <row r="90" spans="1:9" ht="15.75">
      <c r="A90" s="4"/>
      <c r="B90" s="86"/>
      <c r="C90" s="86"/>
      <c r="D90" s="86"/>
      <c r="E90" s="86"/>
      <c r="F90" s="86"/>
      <c r="G90" s="86"/>
      <c r="H90" s="86"/>
      <c r="I90" s="86"/>
    </row>
    <row r="91" spans="1:9" ht="15.75">
      <c r="A91" s="4"/>
      <c r="B91" s="86"/>
      <c r="C91" s="86"/>
      <c r="D91" s="86"/>
      <c r="E91" s="86"/>
      <c r="F91" s="86"/>
      <c r="G91" s="86"/>
      <c r="H91" s="86"/>
      <c r="I91" s="86"/>
    </row>
    <row r="92" spans="1:9" ht="15.75">
      <c r="A92" s="4"/>
      <c r="B92" s="86"/>
      <c r="C92" s="86"/>
      <c r="D92" s="86"/>
      <c r="E92" s="86"/>
      <c r="F92" s="86"/>
      <c r="G92" s="86"/>
      <c r="H92" s="86"/>
      <c r="I92" s="86"/>
    </row>
    <row r="93" spans="1:9" ht="15.75">
      <c r="A93" s="4"/>
      <c r="B93" s="86"/>
      <c r="C93" s="86"/>
      <c r="D93" s="86"/>
      <c r="E93" s="86"/>
      <c r="F93" s="86"/>
      <c r="G93" s="86"/>
      <c r="H93" s="86"/>
      <c r="I93" s="86"/>
    </row>
    <row r="94" spans="1:9" ht="15.75">
      <c r="A94" s="4"/>
      <c r="B94" s="86"/>
      <c r="C94" s="86"/>
      <c r="D94" s="86"/>
      <c r="E94" s="86"/>
      <c r="F94" s="86"/>
      <c r="G94" s="86"/>
      <c r="H94" s="86"/>
      <c r="I94" s="86"/>
    </row>
    <row r="95" spans="1:9" ht="15.75">
      <c r="A95" s="4"/>
      <c r="B95" s="86"/>
      <c r="C95" s="86"/>
      <c r="D95" s="86"/>
      <c r="E95" s="86"/>
      <c r="F95" s="86"/>
      <c r="G95" s="86"/>
      <c r="H95" s="86"/>
      <c r="I95" s="86"/>
    </row>
    <row r="96" spans="1:9" ht="15.75">
      <c r="A96" s="4"/>
      <c r="B96" s="86"/>
      <c r="C96" s="86"/>
      <c r="D96" s="86"/>
      <c r="E96" s="86"/>
      <c r="F96" s="86"/>
      <c r="G96" s="86"/>
      <c r="H96" s="86"/>
      <c r="I96" s="86"/>
    </row>
    <row r="97" spans="1:9" ht="15.75">
      <c r="A97" s="4"/>
      <c r="B97" s="86"/>
      <c r="C97" s="86"/>
      <c r="D97" s="86"/>
      <c r="E97" s="86"/>
      <c r="F97" s="86"/>
      <c r="G97" s="86"/>
      <c r="H97" s="86"/>
      <c r="I97" s="86"/>
    </row>
    <row r="98" spans="1:9" ht="15.75">
      <c r="A98" s="4"/>
      <c r="B98" s="86"/>
      <c r="C98" s="86"/>
      <c r="D98" s="86"/>
      <c r="E98" s="86"/>
      <c r="F98" s="86"/>
      <c r="G98" s="86"/>
      <c r="H98" s="86"/>
      <c r="I98" s="86"/>
    </row>
    <row r="99" spans="1:9" ht="15.75">
      <c r="A99" s="4"/>
      <c r="B99" s="86"/>
      <c r="C99" s="86"/>
      <c r="D99" s="86"/>
      <c r="E99" s="86"/>
      <c r="F99" s="86"/>
      <c r="G99" s="86"/>
      <c r="H99" s="86"/>
      <c r="I99" s="86"/>
    </row>
    <row r="100" spans="1:9" ht="15.75">
      <c r="A100" s="4"/>
      <c r="B100" s="86"/>
      <c r="C100" s="86"/>
      <c r="D100" s="86"/>
      <c r="E100" s="86"/>
      <c r="F100" s="86"/>
      <c r="G100" s="86"/>
      <c r="H100" s="86"/>
      <c r="I100" s="86"/>
    </row>
    <row r="101" spans="1:9" ht="15.75">
      <c r="A101" s="4"/>
      <c r="B101" s="86"/>
      <c r="C101" s="86"/>
      <c r="D101" s="86"/>
      <c r="E101" s="86"/>
      <c r="F101" s="86"/>
      <c r="G101" s="86"/>
      <c r="H101" s="86"/>
      <c r="I101" s="86"/>
    </row>
    <row r="102" spans="1:9" ht="15.75">
      <c r="A102" s="4"/>
      <c r="B102" s="86"/>
      <c r="C102" s="86"/>
      <c r="D102" s="86"/>
      <c r="E102" s="86"/>
      <c r="F102" s="86"/>
      <c r="G102" s="86"/>
      <c r="H102" s="86"/>
      <c r="I102" s="86"/>
    </row>
    <row r="103" spans="1:9" ht="15.75">
      <c r="A103" s="4"/>
      <c r="B103" s="86"/>
      <c r="C103" s="86"/>
      <c r="D103" s="86"/>
      <c r="E103" s="86"/>
      <c r="F103" s="86"/>
      <c r="G103" s="86"/>
      <c r="H103" s="86"/>
      <c r="I103" s="86"/>
    </row>
    <row r="104" spans="1:9" ht="15.75">
      <c r="A104" s="4"/>
      <c r="B104" s="86"/>
      <c r="C104" s="86"/>
      <c r="D104" s="86"/>
      <c r="E104" s="86"/>
      <c r="F104" s="86"/>
      <c r="G104" s="86"/>
      <c r="H104" s="86"/>
      <c r="I104" s="86"/>
    </row>
    <row r="105" spans="1:9" ht="15.75">
      <c r="A105" s="4"/>
      <c r="B105" s="86"/>
      <c r="C105" s="86"/>
      <c r="D105" s="86"/>
      <c r="E105" s="86"/>
      <c r="F105" s="86"/>
      <c r="G105" s="86"/>
      <c r="H105" s="86"/>
      <c r="I105" s="86"/>
    </row>
    <row r="106" spans="1:9" ht="15.75">
      <c r="A106" s="4"/>
      <c r="B106" s="86"/>
      <c r="C106" s="86"/>
      <c r="D106" s="86"/>
      <c r="E106" s="86"/>
      <c r="F106" s="86"/>
      <c r="G106" s="86"/>
      <c r="H106" s="86"/>
      <c r="I106" s="86"/>
    </row>
    <row r="107" spans="1:9" ht="15.75">
      <c r="A107" s="4"/>
      <c r="B107" s="86"/>
      <c r="C107" s="86"/>
      <c r="D107" s="86"/>
      <c r="E107" s="86"/>
      <c r="F107" s="86"/>
      <c r="G107" s="86"/>
      <c r="H107" s="86"/>
      <c r="I107" s="86"/>
    </row>
    <row r="108" spans="1:9" ht="15.75">
      <c r="A108" s="4"/>
      <c r="B108" s="86"/>
      <c r="C108" s="86"/>
      <c r="D108" s="86"/>
      <c r="E108" s="86"/>
      <c r="F108" s="86"/>
      <c r="G108" s="86"/>
      <c r="H108" s="86"/>
      <c r="I108" s="86"/>
    </row>
    <row r="109" spans="1:9" ht="15.75">
      <c r="A109" s="4"/>
      <c r="B109" s="86"/>
      <c r="C109" s="86"/>
      <c r="D109" s="86"/>
      <c r="E109" s="86"/>
      <c r="F109" s="86"/>
      <c r="G109" s="86"/>
      <c r="H109" s="86"/>
      <c r="I109" s="86"/>
    </row>
    <row r="110" spans="1:9" ht="15.75">
      <c r="A110" s="256"/>
      <c r="B110" s="257"/>
      <c r="C110" s="257"/>
      <c r="D110" s="257"/>
      <c r="E110" s="257"/>
      <c r="F110" s="257"/>
      <c r="G110" s="257"/>
      <c r="H110" s="257"/>
      <c r="I110" s="257"/>
    </row>
    <row r="111" spans="1:9" ht="15.75">
      <c r="A111" s="4"/>
      <c r="B111" s="86"/>
      <c r="C111" s="86"/>
      <c r="D111" s="86"/>
      <c r="E111" s="86"/>
      <c r="F111" s="86"/>
      <c r="G111" s="86"/>
      <c r="H111" s="86"/>
      <c r="I111" s="86"/>
    </row>
    <row r="112" spans="1:9" ht="15.75">
      <c r="A112" s="4" t="s">
        <v>231</v>
      </c>
      <c r="B112" s="156" t="s">
        <v>232</v>
      </c>
      <c r="C112" s="86"/>
      <c r="D112" s="86"/>
      <c r="E112" s="86"/>
      <c r="F112" s="86"/>
      <c r="G112" s="86"/>
      <c r="H112" s="86"/>
      <c r="I112" s="86"/>
    </row>
    <row r="113" spans="1:9" ht="15.75">
      <c r="A113" s="4"/>
      <c r="B113" s="86" t="s">
        <v>233</v>
      </c>
      <c r="C113" s="86"/>
      <c r="D113" s="86"/>
      <c r="E113" s="86"/>
      <c r="F113" s="86"/>
      <c r="G113" s="86"/>
      <c r="H113" s="86"/>
      <c r="I113" s="86"/>
    </row>
    <row r="114" spans="1:9" ht="15.75">
      <c r="A114" s="4"/>
      <c r="B114" s="86" t="s">
        <v>234</v>
      </c>
      <c r="C114" s="86"/>
      <c r="D114" s="86"/>
      <c r="E114" s="86"/>
      <c r="F114" s="86"/>
      <c r="G114" s="86"/>
      <c r="H114" s="86"/>
      <c r="I114" s="86"/>
    </row>
    <row r="115" spans="1:9" ht="15.75">
      <c r="A115" s="4"/>
      <c r="B115" s="86"/>
      <c r="C115" s="86"/>
      <c r="D115" s="86"/>
      <c r="E115" s="86"/>
      <c r="F115" s="113"/>
      <c r="G115" s="86"/>
      <c r="H115" s="86" t="s">
        <v>235</v>
      </c>
      <c r="I115" s="86"/>
    </row>
    <row r="116" spans="1:9" ht="15.75">
      <c r="A116" s="4"/>
      <c r="B116" s="166"/>
      <c r="C116" s="166" t="s">
        <v>236</v>
      </c>
      <c r="E116" s="86"/>
      <c r="F116" s="166" t="s">
        <v>237</v>
      </c>
      <c r="G116" s="167"/>
      <c r="H116" s="166" t="s">
        <v>238</v>
      </c>
      <c r="I116" s="168" t="s">
        <v>239</v>
      </c>
    </row>
    <row r="117" spans="1:9" ht="16.5" customHeight="1">
      <c r="A117" s="4"/>
      <c r="B117" s="166"/>
      <c r="C117" s="166" t="s">
        <v>240</v>
      </c>
      <c r="E117" s="86"/>
      <c r="F117" s="166"/>
      <c r="G117" s="167"/>
      <c r="H117" s="166"/>
      <c r="I117" s="168"/>
    </row>
    <row r="118" spans="1:9" ht="9.75" customHeight="1">
      <c r="A118" s="4"/>
      <c r="B118" s="86"/>
      <c r="C118" s="86"/>
      <c r="E118" s="86"/>
      <c r="F118" s="113"/>
      <c r="G118" s="86"/>
      <c r="H118" s="113"/>
      <c r="I118" s="113"/>
    </row>
    <row r="119" spans="1:9" ht="15.75">
      <c r="A119" s="4"/>
      <c r="B119" s="86" t="s">
        <v>241</v>
      </c>
      <c r="C119" s="86" t="s">
        <v>242</v>
      </c>
      <c r="D119" s="86"/>
      <c r="E119" s="86"/>
      <c r="F119" s="169" t="s">
        <v>243</v>
      </c>
      <c r="G119" s="86"/>
      <c r="H119" s="169" t="s">
        <v>244</v>
      </c>
      <c r="I119" s="170">
        <v>1214491</v>
      </c>
    </row>
    <row r="120" spans="1:9" ht="15.75">
      <c r="A120" s="4"/>
      <c r="B120" s="86"/>
      <c r="C120" s="86" t="s">
        <v>245</v>
      </c>
      <c r="D120" s="86"/>
      <c r="E120" s="86"/>
      <c r="F120" s="169" t="s">
        <v>246</v>
      </c>
      <c r="G120" s="86"/>
      <c r="H120" s="169" t="s">
        <v>247</v>
      </c>
      <c r="I120" s="170"/>
    </row>
    <row r="121" spans="1:9" ht="15.75">
      <c r="A121" s="4"/>
      <c r="B121" s="86"/>
      <c r="C121" s="86"/>
      <c r="D121" s="86"/>
      <c r="E121" s="86"/>
      <c r="F121" s="169"/>
      <c r="G121" s="86"/>
      <c r="H121" s="169" t="s">
        <v>248</v>
      </c>
      <c r="I121" s="113"/>
    </row>
    <row r="122" spans="1:9" ht="15.75">
      <c r="A122" s="4"/>
      <c r="B122" s="86"/>
      <c r="C122" s="86"/>
      <c r="D122" s="86"/>
      <c r="E122" s="86"/>
      <c r="F122" s="169"/>
      <c r="G122" s="86"/>
      <c r="H122" s="169"/>
      <c r="I122" s="113"/>
    </row>
    <row r="123" spans="1:9" ht="15.75">
      <c r="A123" s="4"/>
      <c r="B123" s="86" t="s">
        <v>249</v>
      </c>
      <c r="C123" s="86" t="s">
        <v>250</v>
      </c>
      <c r="D123" s="86"/>
      <c r="E123" s="86"/>
      <c r="F123" s="169" t="s">
        <v>251</v>
      </c>
      <c r="G123" s="86"/>
      <c r="H123" s="169" t="s">
        <v>252</v>
      </c>
      <c r="I123" s="170">
        <v>1434433</v>
      </c>
    </row>
    <row r="124" spans="1:9" ht="15.75">
      <c r="A124" s="4"/>
      <c r="B124" s="86"/>
      <c r="C124" s="86" t="s">
        <v>245</v>
      </c>
      <c r="D124" s="86"/>
      <c r="E124" s="86"/>
      <c r="F124" s="169" t="s">
        <v>245</v>
      </c>
      <c r="G124" s="86"/>
      <c r="H124" s="169" t="s">
        <v>253</v>
      </c>
      <c r="I124" s="113"/>
    </row>
    <row r="125" spans="1:9" ht="15.75">
      <c r="A125" s="4"/>
      <c r="B125" s="86"/>
      <c r="C125" s="86"/>
      <c r="D125" s="86"/>
      <c r="E125" s="86"/>
      <c r="F125" s="169"/>
      <c r="G125" s="86"/>
      <c r="H125" s="169" t="s">
        <v>254</v>
      </c>
      <c r="I125" s="113"/>
    </row>
    <row r="126" spans="1:9" ht="18" customHeight="1">
      <c r="A126" s="4"/>
      <c r="B126" s="86"/>
      <c r="C126" s="166" t="s">
        <v>255</v>
      </c>
      <c r="D126" s="86"/>
      <c r="E126" s="86"/>
      <c r="F126" s="169"/>
      <c r="G126" s="86"/>
      <c r="H126" s="169"/>
      <c r="I126" s="113"/>
    </row>
    <row r="127" spans="1:9" ht="15.75">
      <c r="A127" s="4"/>
      <c r="B127" s="86" t="s">
        <v>241</v>
      </c>
      <c r="C127" s="86" t="s">
        <v>256</v>
      </c>
      <c r="D127" s="86"/>
      <c r="E127" s="86"/>
      <c r="F127" s="169" t="s">
        <v>257</v>
      </c>
      <c r="G127" s="86"/>
      <c r="H127" s="169" t="s">
        <v>258</v>
      </c>
      <c r="I127" s="170">
        <v>62300</v>
      </c>
    </row>
    <row r="128" spans="1:9" ht="15.75">
      <c r="A128" s="4"/>
      <c r="B128" s="86"/>
      <c r="C128" s="86"/>
      <c r="D128" s="86"/>
      <c r="E128" s="86"/>
      <c r="F128" s="169" t="s">
        <v>245</v>
      </c>
      <c r="G128" s="86"/>
      <c r="H128" s="169" t="s">
        <v>259</v>
      </c>
      <c r="I128" s="113"/>
    </row>
    <row r="129" spans="1:9" ht="15.75">
      <c r="A129" s="4"/>
      <c r="B129" s="86"/>
      <c r="C129" s="86"/>
      <c r="D129" s="86"/>
      <c r="E129" s="86"/>
      <c r="F129" s="169"/>
      <c r="G129" s="86"/>
      <c r="H129" s="169" t="s">
        <v>260</v>
      </c>
      <c r="I129" s="113"/>
    </row>
    <row r="130" spans="1:9" ht="15.75">
      <c r="A130" s="4"/>
      <c r="B130" s="86"/>
      <c r="C130" s="86"/>
      <c r="D130" s="86"/>
      <c r="E130" s="86"/>
      <c r="F130" s="169"/>
      <c r="G130" s="86"/>
      <c r="H130" s="169"/>
      <c r="I130" s="113"/>
    </row>
    <row r="131" spans="1:9" ht="15.75">
      <c r="A131" s="4"/>
      <c r="B131" s="86" t="s">
        <v>249</v>
      </c>
      <c r="C131" s="86" t="s">
        <v>261</v>
      </c>
      <c r="D131" s="86"/>
      <c r="E131" s="86"/>
      <c r="F131" s="169" t="s">
        <v>262</v>
      </c>
      <c r="G131" s="86"/>
      <c r="H131" s="169" t="s">
        <v>263</v>
      </c>
      <c r="I131" s="170">
        <v>27924</v>
      </c>
    </row>
    <row r="132" spans="1:9" ht="15.75">
      <c r="A132" s="4"/>
      <c r="B132" s="86"/>
      <c r="C132" s="86"/>
      <c r="D132" s="86"/>
      <c r="E132" s="86"/>
      <c r="F132" s="169" t="s">
        <v>264</v>
      </c>
      <c r="G132" s="86"/>
      <c r="H132" s="169" t="s">
        <v>265</v>
      </c>
      <c r="I132" s="113"/>
    </row>
    <row r="133" spans="1:9" ht="15.75">
      <c r="A133" s="4"/>
      <c r="B133" s="86"/>
      <c r="C133" s="86"/>
      <c r="D133" s="86"/>
      <c r="E133" s="86"/>
      <c r="F133" s="169" t="s">
        <v>263</v>
      </c>
      <c r="G133" s="86"/>
      <c r="H133" s="169" t="s">
        <v>266</v>
      </c>
      <c r="I133" s="113"/>
    </row>
    <row r="134" spans="1:9" ht="15.75">
      <c r="A134" s="4"/>
      <c r="B134" s="86"/>
      <c r="C134" s="86"/>
      <c r="D134" s="86"/>
      <c r="E134" s="86"/>
      <c r="F134" s="169" t="s">
        <v>245</v>
      </c>
      <c r="G134" s="86"/>
      <c r="H134" s="169" t="s">
        <v>267</v>
      </c>
      <c r="I134" s="113"/>
    </row>
    <row r="135" spans="1:9" ht="15.75">
      <c r="A135" s="4"/>
      <c r="B135" s="86"/>
      <c r="C135" s="86"/>
      <c r="D135" s="86"/>
      <c r="E135" s="86"/>
      <c r="F135" s="169"/>
      <c r="G135" s="86"/>
      <c r="H135" s="169"/>
      <c r="I135" s="113"/>
    </row>
    <row r="136" spans="1:9" ht="15.75">
      <c r="A136" s="4"/>
      <c r="B136" s="86" t="s">
        <v>268</v>
      </c>
      <c r="C136" s="86" t="s">
        <v>250</v>
      </c>
      <c r="D136" s="86"/>
      <c r="E136" s="86"/>
      <c r="F136" s="169" t="s">
        <v>251</v>
      </c>
      <c r="G136" s="86"/>
      <c r="H136" s="169" t="s">
        <v>269</v>
      </c>
      <c r="I136" s="171">
        <v>1329035</v>
      </c>
    </row>
    <row r="137" spans="1:9" ht="15.75">
      <c r="A137" s="4"/>
      <c r="B137" s="86"/>
      <c r="C137" s="86" t="s">
        <v>245</v>
      </c>
      <c r="D137" s="86"/>
      <c r="E137" s="86"/>
      <c r="F137" s="169" t="s">
        <v>245</v>
      </c>
      <c r="G137" s="86"/>
      <c r="H137" s="169"/>
      <c r="I137" s="86"/>
    </row>
    <row r="138" spans="1:9" ht="15.75" customHeight="1">
      <c r="A138" s="4"/>
      <c r="B138" s="86"/>
      <c r="C138" s="86"/>
      <c r="D138" s="86"/>
      <c r="E138" s="86"/>
      <c r="F138" s="169"/>
      <c r="G138" s="86"/>
      <c r="H138" s="169"/>
      <c r="I138" s="113"/>
    </row>
    <row r="139" spans="1:9" ht="15.75">
      <c r="A139" s="4"/>
      <c r="B139" s="86" t="s">
        <v>270</v>
      </c>
      <c r="C139" s="86"/>
      <c r="D139" s="86"/>
      <c r="E139" s="86"/>
      <c r="F139" s="169"/>
      <c r="G139" s="86"/>
      <c r="H139" s="169"/>
      <c r="I139" s="113"/>
    </row>
    <row r="140" spans="1:9" ht="15.75">
      <c r="A140" s="4"/>
      <c r="B140" s="86" t="s">
        <v>271</v>
      </c>
      <c r="C140" s="86"/>
      <c r="D140" s="86"/>
      <c r="E140" s="86"/>
      <c r="F140" s="169"/>
      <c r="G140" s="86"/>
      <c r="H140" s="169"/>
      <c r="I140" s="113"/>
    </row>
    <row r="141" spans="1:9" ht="15.75">
      <c r="A141" s="4"/>
      <c r="B141" s="86"/>
      <c r="C141" s="86"/>
      <c r="D141" s="86"/>
      <c r="E141" s="86"/>
      <c r="F141" s="169"/>
      <c r="G141" s="86"/>
      <c r="H141" s="169"/>
      <c r="I141" s="113"/>
    </row>
    <row r="142" spans="1:9" ht="15.75">
      <c r="A142" s="4" t="s">
        <v>272</v>
      </c>
      <c r="B142" s="156" t="s">
        <v>273</v>
      </c>
      <c r="C142" s="86"/>
      <c r="D142" s="86"/>
      <c r="E142" s="86"/>
      <c r="F142" s="172"/>
      <c r="G142" s="172"/>
      <c r="H142" s="172"/>
      <c r="I142" s="86"/>
    </row>
    <row r="143" spans="2:9" ht="15.75">
      <c r="B143" s="86" t="s">
        <v>274</v>
      </c>
      <c r="C143" s="86"/>
      <c r="D143" s="86"/>
      <c r="E143" s="86"/>
      <c r="F143" s="86"/>
      <c r="G143" s="86"/>
      <c r="H143" s="86"/>
      <c r="I143" s="86"/>
    </row>
    <row r="144" spans="2:9" ht="15.75">
      <c r="B144" s="86" t="s">
        <v>275</v>
      </c>
      <c r="C144" s="86"/>
      <c r="D144" s="86"/>
      <c r="E144" s="86"/>
      <c r="F144" s="86"/>
      <c r="G144" s="86"/>
      <c r="H144" s="86"/>
      <c r="I144" s="86"/>
    </row>
    <row r="145" spans="2:9" ht="15.75" customHeight="1">
      <c r="B145" s="86" t="s">
        <v>276</v>
      </c>
      <c r="C145" s="86"/>
      <c r="D145" s="86"/>
      <c r="E145" s="86"/>
      <c r="F145" s="86"/>
      <c r="G145" s="86"/>
      <c r="H145" s="86"/>
      <c r="I145" s="86"/>
    </row>
    <row r="146" spans="2:9" ht="8.25" customHeight="1">
      <c r="B146" s="86"/>
      <c r="C146" s="86"/>
      <c r="D146" s="86"/>
      <c r="E146" s="86"/>
      <c r="F146" s="86"/>
      <c r="G146" s="86"/>
      <c r="H146" s="86"/>
      <c r="I146" s="86"/>
    </row>
    <row r="147" spans="1:9" ht="15.75">
      <c r="A147" s="4"/>
      <c r="B147" s="86" t="s">
        <v>277</v>
      </c>
      <c r="C147" s="86"/>
      <c r="D147" s="86"/>
      <c r="E147" s="86"/>
      <c r="F147" s="172"/>
      <c r="G147" s="172"/>
      <c r="H147" s="172"/>
      <c r="I147" s="86"/>
    </row>
    <row r="148" spans="1:9" ht="15.75">
      <c r="A148" s="4"/>
      <c r="B148" s="86" t="s">
        <v>278</v>
      </c>
      <c r="C148" s="86"/>
      <c r="D148" s="86"/>
      <c r="E148" s="86"/>
      <c r="F148" s="172"/>
      <c r="G148" s="172"/>
      <c r="H148" s="172"/>
      <c r="I148" s="86"/>
    </row>
    <row r="149" spans="1:9" ht="15.75">
      <c r="A149" s="4"/>
      <c r="B149" s="86" t="s">
        <v>279</v>
      </c>
      <c r="C149" s="86"/>
      <c r="D149" s="86"/>
      <c r="E149" s="86"/>
      <c r="F149" s="172"/>
      <c r="G149" s="172"/>
      <c r="H149" s="172"/>
      <c r="I149" s="86"/>
    </row>
    <row r="150" spans="1:9" ht="15.75">
      <c r="A150" s="4"/>
      <c r="B150" s="86" t="s">
        <v>280</v>
      </c>
      <c r="C150" s="86"/>
      <c r="D150" s="86"/>
      <c r="E150" s="86"/>
      <c r="F150" s="172"/>
      <c r="G150" s="172"/>
      <c r="H150" s="172"/>
      <c r="I150" s="86"/>
    </row>
    <row r="151" spans="1:9" ht="8.25" customHeight="1">
      <c r="A151" s="4"/>
      <c r="B151" s="86"/>
      <c r="C151" s="86"/>
      <c r="D151" s="86"/>
      <c r="E151" s="86"/>
      <c r="F151" s="172"/>
      <c r="G151" s="172"/>
      <c r="H151" s="172"/>
      <c r="I151" s="86"/>
    </row>
    <row r="152" spans="1:9" ht="15.75" customHeight="1">
      <c r="A152" s="4"/>
      <c r="B152" s="86" t="s">
        <v>281</v>
      </c>
      <c r="C152" s="86"/>
      <c r="D152" s="86"/>
      <c r="E152" s="86"/>
      <c r="F152" s="172"/>
      <c r="G152" s="172"/>
      <c r="H152" s="172"/>
      <c r="I152" s="86"/>
    </row>
    <row r="153" spans="1:9" ht="15.75">
      <c r="A153" s="4"/>
      <c r="B153" s="86" t="s">
        <v>282</v>
      </c>
      <c r="C153" s="86"/>
      <c r="D153" s="86"/>
      <c r="E153" s="86"/>
      <c r="F153" s="172"/>
      <c r="G153" s="172"/>
      <c r="H153" s="172"/>
      <c r="I153" s="86"/>
    </row>
    <row r="154" spans="1:9" ht="15.75">
      <c r="A154" s="4"/>
      <c r="B154" s="86" t="s">
        <v>283</v>
      </c>
      <c r="C154" s="86"/>
      <c r="D154" s="86"/>
      <c r="E154" s="86"/>
      <c r="F154" s="172"/>
      <c r="G154" s="172"/>
      <c r="H154" s="172"/>
      <c r="I154" s="86"/>
    </row>
    <row r="155" spans="1:9" ht="16.5" customHeight="1">
      <c r="A155" s="4"/>
      <c r="B155" s="86" t="s">
        <v>284</v>
      </c>
      <c r="C155" s="86"/>
      <c r="D155" s="86"/>
      <c r="E155" s="86"/>
      <c r="F155" s="172"/>
      <c r="G155" s="172"/>
      <c r="H155" s="172"/>
      <c r="I155" s="86"/>
    </row>
    <row r="156" spans="1:9" ht="9" customHeight="1">
      <c r="A156" s="4"/>
      <c r="B156" s="86"/>
      <c r="C156" s="86"/>
      <c r="D156" s="86"/>
      <c r="E156" s="86"/>
      <c r="F156" s="172"/>
      <c r="G156" s="172"/>
      <c r="H156" s="172"/>
      <c r="I156" s="86"/>
    </row>
    <row r="157" spans="1:9" ht="16.5" customHeight="1">
      <c r="A157" s="4"/>
      <c r="B157" s="86" t="s">
        <v>285</v>
      </c>
      <c r="C157" s="86"/>
      <c r="D157" s="86"/>
      <c r="E157" s="86"/>
      <c r="F157" s="172"/>
      <c r="G157" s="172"/>
      <c r="H157" s="172"/>
      <c r="I157" s="86"/>
    </row>
    <row r="158" spans="1:9" ht="16.5" customHeight="1">
      <c r="A158" s="4"/>
      <c r="B158" s="86" t="s">
        <v>286</v>
      </c>
      <c r="C158" s="86"/>
      <c r="D158" s="86"/>
      <c r="E158" s="86"/>
      <c r="F158" s="172"/>
      <c r="G158" s="172"/>
      <c r="H158" s="172"/>
      <c r="I158" s="86"/>
    </row>
    <row r="159" spans="1:9" ht="14.25" customHeight="1">
      <c r="A159" s="4"/>
      <c r="B159" s="86"/>
      <c r="C159" s="86"/>
      <c r="D159" s="86"/>
      <c r="E159" s="86"/>
      <c r="F159" s="172"/>
      <c r="G159" s="172"/>
      <c r="H159" s="172"/>
      <c r="I159" s="86"/>
    </row>
    <row r="160" spans="1:9" ht="15" customHeight="1">
      <c r="A160" s="4"/>
      <c r="B160" s="86"/>
      <c r="C160" s="86"/>
      <c r="D160" s="86"/>
      <c r="E160" s="86"/>
      <c r="F160" s="172"/>
      <c r="G160" s="172"/>
      <c r="H160" s="172"/>
      <c r="I160" s="86"/>
    </row>
    <row r="161" spans="1:9" ht="14.25" customHeight="1">
      <c r="A161" s="4"/>
      <c r="B161" s="86"/>
      <c r="C161" s="86"/>
      <c r="D161" s="86"/>
      <c r="E161" s="86"/>
      <c r="F161" s="172"/>
      <c r="G161" s="172"/>
      <c r="H161" s="172"/>
      <c r="I161" s="86"/>
    </row>
    <row r="162" spans="1:9" ht="16.5" customHeight="1">
      <c r="A162" s="4"/>
      <c r="B162" s="86"/>
      <c r="C162" s="86"/>
      <c r="D162" s="86"/>
      <c r="E162" s="86"/>
      <c r="F162" s="172"/>
      <c r="G162" s="172"/>
      <c r="H162" s="172"/>
      <c r="I162" s="86"/>
    </row>
    <row r="163" spans="1:9" ht="14.25" customHeight="1">
      <c r="A163" s="4"/>
      <c r="B163" s="86"/>
      <c r="C163" s="86"/>
      <c r="D163" s="86"/>
      <c r="E163" s="86"/>
      <c r="F163" s="172"/>
      <c r="G163" s="172"/>
      <c r="H163" s="172"/>
      <c r="I163" s="86"/>
    </row>
    <row r="164" spans="1:9" ht="16.5" customHeight="1">
      <c r="A164" s="4"/>
      <c r="B164" s="86"/>
      <c r="C164" s="86"/>
      <c r="D164" s="86"/>
      <c r="E164" s="86"/>
      <c r="F164" s="86"/>
      <c r="G164" s="86"/>
      <c r="H164" s="86"/>
      <c r="I164" s="86"/>
    </row>
    <row r="165" spans="1:9" ht="16.5" customHeight="1">
      <c r="A165" s="4"/>
      <c r="B165" s="86"/>
      <c r="C165" s="86"/>
      <c r="D165" s="86"/>
      <c r="E165" s="86"/>
      <c r="F165" s="86"/>
      <c r="G165" s="86"/>
      <c r="H165" s="86"/>
      <c r="I165" s="86"/>
    </row>
    <row r="166" spans="1:9" ht="9" customHeight="1">
      <c r="A166" s="4"/>
      <c r="B166" s="86"/>
      <c r="C166" s="86"/>
      <c r="D166" s="86"/>
      <c r="E166" s="86"/>
      <c r="F166" s="86"/>
      <c r="G166" s="86"/>
      <c r="H166" s="86"/>
      <c r="I166" s="86"/>
    </row>
    <row r="167" spans="1:9" ht="16.5" customHeight="1">
      <c r="A167" s="4"/>
      <c r="B167" s="86"/>
      <c r="C167" s="86"/>
      <c r="D167" s="86"/>
      <c r="E167" s="86"/>
      <c r="F167" s="172"/>
      <c r="G167" s="172"/>
      <c r="H167" s="172"/>
      <c r="I167" s="86"/>
    </row>
    <row r="168" spans="1:9" ht="10.5" customHeight="1">
      <c r="A168" s="4"/>
      <c r="B168" s="86"/>
      <c r="C168" s="86"/>
      <c r="D168" s="86"/>
      <c r="E168" s="86"/>
      <c r="F168" s="172"/>
      <c r="G168" s="172"/>
      <c r="H168" s="172"/>
      <c r="I168" s="86"/>
    </row>
    <row r="169" spans="1:9" ht="15.75">
      <c r="A169" s="256"/>
      <c r="B169" s="257"/>
      <c r="C169" s="257"/>
      <c r="D169" s="257"/>
      <c r="E169" s="257"/>
      <c r="F169" s="257"/>
      <c r="G169" s="257"/>
      <c r="H169" s="257"/>
      <c r="I169" s="257"/>
    </row>
    <row r="170" spans="1:9" ht="9.75" customHeight="1">
      <c r="A170" s="4"/>
      <c r="B170" s="86"/>
      <c r="C170" s="86"/>
      <c r="D170" s="86"/>
      <c r="E170" s="86"/>
      <c r="F170" s="172"/>
      <c r="G170" s="172"/>
      <c r="H170" s="172"/>
      <c r="I170" s="86"/>
    </row>
    <row r="171" spans="1:9" ht="9.75" customHeight="1">
      <c r="A171" s="4"/>
      <c r="B171" s="86"/>
      <c r="C171" s="86"/>
      <c r="D171" s="86"/>
      <c r="E171" s="86"/>
      <c r="F171" s="172"/>
      <c r="G171" s="172"/>
      <c r="H171" s="172"/>
      <c r="I171" s="86"/>
    </row>
    <row r="172" spans="1:9" ht="15.75" customHeight="1">
      <c r="A172" s="4"/>
      <c r="B172" s="86" t="s">
        <v>287</v>
      </c>
      <c r="C172" s="86"/>
      <c r="D172" s="86"/>
      <c r="E172" s="86"/>
      <c r="F172" s="86"/>
      <c r="G172" s="86"/>
      <c r="H172" s="86"/>
      <c r="I172" s="86"/>
    </row>
    <row r="173" spans="1:9" ht="15.75" customHeight="1">
      <c r="A173" s="4"/>
      <c r="B173" s="86" t="s">
        <v>288</v>
      </c>
      <c r="C173" s="86"/>
      <c r="D173" s="86"/>
      <c r="E173" s="86"/>
      <c r="F173" s="86"/>
      <c r="G173" s="86"/>
      <c r="H173" s="86"/>
      <c r="I173" s="86"/>
    </row>
    <row r="174" spans="1:9" ht="9.75" customHeight="1">
      <c r="A174" s="4"/>
      <c r="B174" s="86"/>
      <c r="C174" s="86"/>
      <c r="D174" s="86"/>
      <c r="E174" s="86"/>
      <c r="F174" s="172"/>
      <c r="G174" s="172"/>
      <c r="H174" s="172"/>
      <c r="I174" s="86"/>
    </row>
    <row r="175" spans="1:9" ht="14.25" customHeight="1">
      <c r="A175" s="4"/>
      <c r="B175" s="86"/>
      <c r="C175" s="86"/>
      <c r="D175" s="86"/>
      <c r="E175" s="86"/>
      <c r="F175" s="262" t="s">
        <v>15</v>
      </c>
      <c r="G175" s="262"/>
      <c r="H175" s="262" t="s">
        <v>289</v>
      </c>
      <c r="I175" s="262"/>
    </row>
    <row r="176" spans="1:9" ht="15.75">
      <c r="A176" s="4"/>
      <c r="B176" s="86"/>
      <c r="C176" s="86"/>
      <c r="D176" s="86"/>
      <c r="E176" s="86"/>
      <c r="F176" s="173" t="s">
        <v>290</v>
      </c>
      <c r="G176" s="173" t="s">
        <v>291</v>
      </c>
      <c r="H176" s="173" t="s">
        <v>290</v>
      </c>
      <c r="I176" s="173" t="s">
        <v>291</v>
      </c>
    </row>
    <row r="177" spans="1:9" ht="15.75">
      <c r="A177" s="4"/>
      <c r="B177" s="86"/>
      <c r="C177" s="86"/>
      <c r="D177" s="86"/>
      <c r="E177" s="86"/>
      <c r="F177" s="174" t="s">
        <v>292</v>
      </c>
      <c r="G177" s="174" t="s">
        <v>292</v>
      </c>
      <c r="H177" s="174" t="s">
        <v>292</v>
      </c>
      <c r="I177" s="174" t="s">
        <v>292</v>
      </c>
    </row>
    <row r="178" spans="1:9" ht="3" customHeight="1">
      <c r="A178" s="4"/>
      <c r="B178" s="86"/>
      <c r="C178" s="86"/>
      <c r="D178" s="86"/>
      <c r="E178" s="86"/>
      <c r="F178" s="172"/>
      <c r="G178" s="172"/>
      <c r="H178" s="172"/>
      <c r="I178" s="86"/>
    </row>
    <row r="179" spans="1:9" ht="15.75">
      <c r="A179" s="4"/>
      <c r="B179" s="86" t="s">
        <v>210</v>
      </c>
      <c r="C179" s="86"/>
      <c r="D179" s="86"/>
      <c r="E179" s="86"/>
      <c r="F179" s="162">
        <v>73483</v>
      </c>
      <c r="G179" s="172">
        <v>184942</v>
      </c>
      <c r="H179" s="172">
        <v>-4068</v>
      </c>
      <c r="I179" s="86">
        <v>185751</v>
      </c>
    </row>
    <row r="180" spans="1:9" ht="15.75">
      <c r="A180" s="4"/>
      <c r="B180" s="86" t="s">
        <v>211</v>
      </c>
      <c r="C180" s="86"/>
      <c r="D180" s="86"/>
      <c r="E180" s="86"/>
      <c r="F180" s="162">
        <v>38047</v>
      </c>
      <c r="G180" s="172">
        <v>42559</v>
      </c>
      <c r="H180" s="172">
        <v>11851</v>
      </c>
      <c r="I180" s="86">
        <v>21171</v>
      </c>
    </row>
    <row r="181" spans="1:9" ht="15.75">
      <c r="A181" s="4"/>
      <c r="B181" s="86" t="s">
        <v>212</v>
      </c>
      <c r="C181" s="86"/>
      <c r="D181" s="86"/>
      <c r="E181" s="86"/>
      <c r="F181" s="162">
        <v>-2202</v>
      </c>
      <c r="G181" s="172">
        <v>7618</v>
      </c>
      <c r="H181" s="172">
        <v>-142905</v>
      </c>
      <c r="I181" s="86">
        <v>-13950</v>
      </c>
    </row>
    <row r="182" spans="1:9" ht="15.75">
      <c r="A182" s="4"/>
      <c r="B182" s="86" t="s">
        <v>213</v>
      </c>
      <c r="C182" s="86"/>
      <c r="D182" s="86"/>
      <c r="E182" s="86"/>
      <c r="F182" s="162">
        <v>16092</v>
      </c>
      <c r="G182" s="172">
        <v>30171</v>
      </c>
      <c r="H182" s="172">
        <v>-155233</v>
      </c>
      <c r="I182" s="86">
        <v>-58488</v>
      </c>
    </row>
    <row r="183" spans="1:9" ht="6.75" customHeight="1">
      <c r="A183" s="4"/>
      <c r="B183" s="86"/>
      <c r="C183" s="86"/>
      <c r="D183" s="86"/>
      <c r="E183" s="86"/>
      <c r="F183" s="172"/>
      <c r="G183" s="172"/>
      <c r="H183" s="172"/>
      <c r="I183" s="86"/>
    </row>
    <row r="184" spans="1:9" ht="15.75">
      <c r="A184" s="4"/>
      <c r="B184" s="86" t="s">
        <v>143</v>
      </c>
      <c r="C184" s="86"/>
      <c r="D184" s="86"/>
      <c r="E184" s="86"/>
      <c r="F184" s="175">
        <f>SUM(F179:F183)</f>
        <v>125420</v>
      </c>
      <c r="G184" s="175">
        <f>SUM(G179:G183)</f>
        <v>265290</v>
      </c>
      <c r="H184" s="175">
        <f>SUM(H179:H182)</f>
        <v>-290355</v>
      </c>
      <c r="I184" s="175">
        <f>SUM(I179:I182)</f>
        <v>134484</v>
      </c>
    </row>
    <row r="185" spans="1:9" ht="15.75">
      <c r="A185" s="4"/>
      <c r="B185" s="86"/>
      <c r="C185" s="86"/>
      <c r="D185" s="86"/>
      <c r="E185" s="86"/>
      <c r="F185" s="172" t="s">
        <v>293</v>
      </c>
      <c r="G185" s="172"/>
      <c r="H185" s="172"/>
      <c r="I185" s="86"/>
    </row>
    <row r="186" spans="1:9" ht="15.75">
      <c r="A186" s="176" t="s">
        <v>294</v>
      </c>
      <c r="B186" s="156" t="s">
        <v>295</v>
      </c>
      <c r="C186" s="86"/>
      <c r="D186" s="86"/>
      <c r="E186" s="86"/>
      <c r="F186" s="172"/>
      <c r="G186" s="172"/>
      <c r="H186" s="172"/>
      <c r="I186" s="86"/>
    </row>
    <row r="187" spans="1:9" ht="15.75">
      <c r="A187" s="4"/>
      <c r="B187" s="86" t="s">
        <v>296</v>
      </c>
      <c r="C187" s="86"/>
      <c r="D187" s="86"/>
      <c r="E187" s="86"/>
      <c r="F187" s="172"/>
      <c r="G187" s="172"/>
      <c r="H187" s="172"/>
      <c r="I187" s="86"/>
    </row>
    <row r="188" spans="1:17" ht="15.75">
      <c r="A188" s="4"/>
      <c r="B188" s="86" t="s">
        <v>297</v>
      </c>
      <c r="C188" s="86"/>
      <c r="D188" s="86"/>
      <c r="E188" s="86"/>
      <c r="F188" s="172"/>
      <c r="G188" s="172"/>
      <c r="H188" s="172"/>
      <c r="I188" s="86"/>
      <c r="L188" s="176"/>
      <c r="M188" s="156"/>
      <c r="N188" s="86"/>
      <c r="O188" s="86"/>
      <c r="P188" s="86"/>
      <c r="Q188" s="172"/>
    </row>
    <row r="189" spans="1:17" ht="15.75">
      <c r="A189" s="4"/>
      <c r="B189" s="86" t="s">
        <v>298</v>
      </c>
      <c r="C189" s="86"/>
      <c r="D189" s="86"/>
      <c r="E189" s="86"/>
      <c r="F189" s="172"/>
      <c r="G189" s="172"/>
      <c r="H189" s="172"/>
      <c r="I189" s="86"/>
      <c r="L189" s="176"/>
      <c r="M189" s="156"/>
      <c r="N189" s="86"/>
      <c r="O189" s="86"/>
      <c r="P189" s="86"/>
      <c r="Q189" s="172"/>
    </row>
    <row r="190" spans="1:17" ht="15.75">
      <c r="A190" s="4"/>
      <c r="B190" s="86" t="s">
        <v>299</v>
      </c>
      <c r="C190" s="86"/>
      <c r="D190" s="86"/>
      <c r="E190" s="86"/>
      <c r="F190" s="172"/>
      <c r="G190" s="172"/>
      <c r="H190" s="172"/>
      <c r="I190" s="86"/>
      <c r="L190" s="176"/>
      <c r="M190" s="156"/>
      <c r="N190" s="86"/>
      <c r="O190" s="86"/>
      <c r="P190" s="86"/>
      <c r="Q190" s="172"/>
    </row>
    <row r="191" spans="1:17" ht="9.75" customHeight="1">
      <c r="A191" s="4"/>
      <c r="B191" s="86"/>
      <c r="C191" s="86"/>
      <c r="D191" s="86"/>
      <c r="E191" s="86"/>
      <c r="F191" s="172"/>
      <c r="G191" s="172"/>
      <c r="H191" s="172"/>
      <c r="I191" s="86"/>
      <c r="L191" s="176"/>
      <c r="M191" s="156"/>
      <c r="N191" s="86"/>
      <c r="O191" s="86"/>
      <c r="P191" s="86"/>
      <c r="Q191" s="172"/>
    </row>
    <row r="192" spans="1:17" ht="15.75" customHeight="1">
      <c r="A192" s="4"/>
      <c r="B192" s="86" t="s">
        <v>300</v>
      </c>
      <c r="C192" s="86"/>
      <c r="D192" s="86"/>
      <c r="E192" s="86"/>
      <c r="F192" s="172"/>
      <c r="G192" s="172"/>
      <c r="H192" s="172"/>
      <c r="I192" s="86"/>
      <c r="L192" s="176"/>
      <c r="M192" s="156"/>
      <c r="N192" s="86"/>
      <c r="O192" s="86"/>
      <c r="P192" s="86"/>
      <c r="Q192" s="172"/>
    </row>
    <row r="193" spans="1:9" ht="15.75" customHeight="1">
      <c r="A193" s="4"/>
      <c r="B193" s="86" t="s">
        <v>301</v>
      </c>
      <c r="C193" s="86"/>
      <c r="D193" s="86"/>
      <c r="E193" s="86"/>
      <c r="F193" s="172"/>
      <c r="G193" s="172"/>
      <c r="H193" s="172"/>
      <c r="I193" s="86"/>
    </row>
    <row r="194" spans="1:9" ht="15.75" customHeight="1">
      <c r="A194" s="4"/>
      <c r="B194" s="86" t="s">
        <v>302</v>
      </c>
      <c r="C194" s="86"/>
      <c r="D194" s="86"/>
      <c r="E194" s="86"/>
      <c r="F194" s="172"/>
      <c r="G194" s="172"/>
      <c r="H194" s="172"/>
      <c r="I194" s="86"/>
    </row>
    <row r="195" spans="1:9" ht="10.5" customHeight="1">
      <c r="A195" s="4"/>
      <c r="B195" s="86"/>
      <c r="C195" s="86"/>
      <c r="D195" s="86"/>
      <c r="E195" s="86"/>
      <c r="F195" s="172"/>
      <c r="G195" s="172"/>
      <c r="H195" s="172"/>
      <c r="I195" s="86"/>
    </row>
    <row r="196" spans="1:9" ht="15.75">
      <c r="A196" s="4"/>
      <c r="B196" s="86" t="s">
        <v>303</v>
      </c>
      <c r="C196" s="86"/>
      <c r="D196" s="86"/>
      <c r="E196" s="86"/>
      <c r="F196" s="172"/>
      <c r="G196" s="172"/>
      <c r="H196" s="172"/>
      <c r="I196" s="86"/>
    </row>
    <row r="197" spans="1:9" ht="15.75">
      <c r="A197" s="4"/>
      <c r="B197" s="86" t="s">
        <v>304</v>
      </c>
      <c r="C197" s="86"/>
      <c r="D197" s="86"/>
      <c r="E197" s="86"/>
      <c r="F197" s="172"/>
      <c r="G197" s="172"/>
      <c r="H197" s="172"/>
      <c r="I197" s="86"/>
    </row>
    <row r="198" spans="1:9" ht="15.75">
      <c r="A198" s="4"/>
      <c r="B198" s="86" t="s">
        <v>305</v>
      </c>
      <c r="C198" s="86"/>
      <c r="D198" s="86"/>
      <c r="E198" s="86"/>
      <c r="F198" s="172"/>
      <c r="G198" s="172"/>
      <c r="H198" s="172"/>
      <c r="I198" s="86"/>
    </row>
    <row r="199" spans="1:9" ht="15.75">
      <c r="A199" s="4"/>
      <c r="B199" s="86" t="s">
        <v>306</v>
      </c>
      <c r="C199" s="86"/>
      <c r="D199" s="86"/>
      <c r="E199" s="86"/>
      <c r="F199" s="177"/>
      <c r="G199" s="172"/>
      <c r="H199" s="172"/>
      <c r="I199" s="86"/>
    </row>
    <row r="200" spans="1:9" ht="9.75" customHeight="1">
      <c r="A200" s="4"/>
      <c r="B200" s="86"/>
      <c r="C200" s="86"/>
      <c r="D200" s="86"/>
      <c r="E200" s="86"/>
      <c r="F200" s="172"/>
      <c r="G200" s="172"/>
      <c r="H200" s="172"/>
      <c r="I200" s="86"/>
    </row>
    <row r="201" spans="1:9" ht="15.75">
      <c r="A201" s="4"/>
      <c r="B201" s="86" t="s">
        <v>307</v>
      </c>
      <c r="C201" s="86"/>
      <c r="D201" s="86"/>
      <c r="E201" s="86"/>
      <c r="F201" s="172"/>
      <c r="G201" s="172"/>
      <c r="H201" s="172"/>
      <c r="I201" s="86"/>
    </row>
    <row r="202" spans="1:9" ht="15.75">
      <c r="A202" s="4"/>
      <c r="B202" s="86" t="s">
        <v>308</v>
      </c>
      <c r="C202" s="86"/>
      <c r="D202" s="86"/>
      <c r="E202" s="86"/>
      <c r="F202" s="172"/>
      <c r="G202" s="172"/>
      <c r="H202" s="172"/>
      <c r="I202" s="86"/>
    </row>
    <row r="203" spans="1:9" ht="15.75">
      <c r="A203" s="4"/>
      <c r="B203" s="86" t="s">
        <v>309</v>
      </c>
      <c r="C203" s="86"/>
      <c r="D203" s="86"/>
      <c r="E203" s="86"/>
      <c r="F203" s="172"/>
      <c r="G203" s="172"/>
      <c r="H203" s="172"/>
      <c r="I203" s="86"/>
    </row>
    <row r="204" spans="1:9" ht="9.75" customHeight="1">
      <c r="A204" s="4"/>
      <c r="B204" s="86"/>
      <c r="C204" s="86"/>
      <c r="D204" s="86"/>
      <c r="E204" s="86"/>
      <c r="F204" s="172"/>
      <c r="G204" s="172"/>
      <c r="H204" s="172"/>
      <c r="I204" s="86"/>
    </row>
    <row r="205" spans="1:9" ht="15.75">
      <c r="A205" s="4"/>
      <c r="B205" s="86" t="s">
        <v>310</v>
      </c>
      <c r="C205" s="86"/>
      <c r="D205" s="86"/>
      <c r="E205" s="86"/>
      <c r="F205" s="172"/>
      <c r="G205" s="172"/>
      <c r="H205" s="172"/>
      <c r="I205" s="86"/>
    </row>
    <row r="206" spans="1:9" ht="15.75">
      <c r="A206" s="4"/>
      <c r="B206" s="86" t="s">
        <v>311</v>
      </c>
      <c r="C206" s="86"/>
      <c r="D206" s="86"/>
      <c r="E206" s="86"/>
      <c r="F206" s="172"/>
      <c r="G206" s="172"/>
      <c r="H206" s="172"/>
      <c r="I206" s="86"/>
    </row>
    <row r="207" spans="1:9" ht="15.75">
      <c r="A207" s="4"/>
      <c r="B207" s="86" t="s">
        <v>312</v>
      </c>
      <c r="C207" s="86"/>
      <c r="D207" s="86"/>
      <c r="E207" s="86"/>
      <c r="F207" s="172"/>
      <c r="G207" s="172"/>
      <c r="H207" s="172"/>
      <c r="I207" s="86"/>
    </row>
    <row r="208" spans="1:9" ht="15.75">
      <c r="A208" s="4"/>
      <c r="B208" s="86"/>
      <c r="C208" s="86"/>
      <c r="D208" s="86"/>
      <c r="E208" s="86"/>
      <c r="F208" s="172"/>
      <c r="G208" s="172"/>
      <c r="H208" s="172"/>
      <c r="I208" s="86"/>
    </row>
    <row r="209" spans="1:9" ht="15.75">
      <c r="A209" s="178" t="s">
        <v>313</v>
      </c>
      <c r="B209" s="161" t="s">
        <v>314</v>
      </c>
      <c r="E209" s="86"/>
      <c r="F209" s="172"/>
      <c r="G209" s="172"/>
      <c r="H209" s="172"/>
      <c r="I209" s="86"/>
    </row>
    <row r="210" spans="1:9" ht="15.75" hidden="1">
      <c r="A210" s="178"/>
      <c r="B210" s="160" t="s">
        <v>315</v>
      </c>
      <c r="E210" s="86"/>
      <c r="F210" s="172"/>
      <c r="G210" s="172"/>
      <c r="H210" s="172"/>
      <c r="I210" s="86"/>
    </row>
    <row r="211" spans="1:9" ht="15.75" hidden="1">
      <c r="A211" s="179"/>
      <c r="B211" s="160"/>
      <c r="E211" s="86"/>
      <c r="F211" s="172"/>
      <c r="G211" s="172"/>
      <c r="H211" s="172"/>
      <c r="I211" s="86"/>
    </row>
    <row r="212" spans="1:9" ht="15.75" hidden="1">
      <c r="A212" s="179"/>
      <c r="B212" s="160"/>
      <c r="E212" s="86"/>
      <c r="F212" s="172"/>
      <c r="G212" s="172"/>
      <c r="H212" s="172"/>
      <c r="I212" s="86"/>
    </row>
    <row r="213" spans="1:9" ht="6.75" customHeight="1" hidden="1">
      <c r="A213" s="179"/>
      <c r="B213" s="160"/>
      <c r="E213" s="86"/>
      <c r="F213" s="172"/>
      <c r="G213" s="172"/>
      <c r="H213" s="172"/>
      <c r="I213" s="86"/>
    </row>
    <row r="214" spans="1:9" ht="15.75" hidden="1">
      <c r="A214" s="179"/>
      <c r="B214" s="160"/>
      <c r="E214" s="86"/>
      <c r="F214" s="172"/>
      <c r="G214" s="172"/>
      <c r="H214" s="172"/>
      <c r="I214" s="86"/>
    </row>
    <row r="215" spans="1:9" ht="15.75" hidden="1">
      <c r="A215" s="179"/>
      <c r="B215" s="160"/>
      <c r="E215" s="86"/>
      <c r="F215" s="172"/>
      <c r="G215" s="172"/>
      <c r="H215" s="172"/>
      <c r="I215" s="86"/>
    </row>
    <row r="216" spans="1:9" ht="15.75" hidden="1">
      <c r="A216" s="179"/>
      <c r="B216" s="160"/>
      <c r="E216" s="86"/>
      <c r="F216" s="172"/>
      <c r="G216" s="172"/>
      <c r="H216" s="172"/>
      <c r="I216" s="86"/>
    </row>
    <row r="217" spans="1:9" ht="15.75">
      <c r="A217" s="179"/>
      <c r="B217" s="160" t="s">
        <v>316</v>
      </c>
      <c r="E217" s="86"/>
      <c r="F217" s="172"/>
      <c r="G217" s="172"/>
      <c r="H217" s="172"/>
      <c r="I217" s="86"/>
    </row>
    <row r="218" spans="1:9" ht="15.75">
      <c r="A218" s="179"/>
      <c r="B218" s="160" t="s">
        <v>317</v>
      </c>
      <c r="E218" s="86"/>
      <c r="F218" s="172"/>
      <c r="G218" s="172"/>
      <c r="H218" s="172"/>
      <c r="I218" s="86"/>
    </row>
    <row r="219" spans="1:9" ht="15.75">
      <c r="A219" s="179"/>
      <c r="B219" s="160" t="s">
        <v>318</v>
      </c>
      <c r="E219" s="86"/>
      <c r="F219" s="172"/>
      <c r="G219" s="172"/>
      <c r="H219" s="172"/>
      <c r="I219" s="86"/>
    </row>
    <row r="220" spans="1:9" ht="15.75">
      <c r="A220" s="179"/>
      <c r="B220" s="160" t="s">
        <v>319</v>
      </c>
      <c r="E220" s="86"/>
      <c r="F220" s="172"/>
      <c r="G220" s="172"/>
      <c r="H220" s="172"/>
      <c r="I220" s="86"/>
    </row>
    <row r="221" spans="1:9" ht="15.75">
      <c r="A221" s="179"/>
      <c r="B221" s="160" t="s">
        <v>320</v>
      </c>
      <c r="E221" s="86"/>
      <c r="F221" s="172"/>
      <c r="G221" s="172"/>
      <c r="H221" s="172"/>
      <c r="I221" s="86"/>
    </row>
    <row r="222" spans="1:9" ht="15.75">
      <c r="A222" s="179"/>
      <c r="B222" s="160" t="s">
        <v>321</v>
      </c>
      <c r="E222" s="86"/>
      <c r="F222" s="172"/>
      <c r="G222" s="172"/>
      <c r="H222" s="172"/>
      <c r="I222" s="86"/>
    </row>
    <row r="223" spans="1:9" ht="15.75">
      <c r="A223" s="179"/>
      <c r="B223" s="160" t="s">
        <v>322</v>
      </c>
      <c r="E223" s="86"/>
      <c r="F223" s="172"/>
      <c r="G223" s="172"/>
      <c r="H223" s="172"/>
      <c r="I223" s="86"/>
    </row>
    <row r="224" spans="1:9" ht="15.75">
      <c r="A224" s="179"/>
      <c r="B224" s="160" t="s">
        <v>323</v>
      </c>
      <c r="E224" s="86"/>
      <c r="F224" s="172"/>
      <c r="G224" s="172"/>
      <c r="H224" s="172"/>
      <c r="I224" s="86"/>
    </row>
    <row r="225" spans="1:9" ht="15.75">
      <c r="A225" s="179"/>
      <c r="B225" s="160"/>
      <c r="E225" s="86"/>
      <c r="F225" s="172"/>
      <c r="G225" s="172"/>
      <c r="H225" s="172"/>
      <c r="I225" s="86"/>
    </row>
    <row r="226" spans="1:9" ht="15.75">
      <c r="A226" s="179" t="s">
        <v>324</v>
      </c>
      <c r="B226" s="156" t="s">
        <v>325</v>
      </c>
      <c r="C226" s="86"/>
      <c r="D226" s="86"/>
      <c r="E226" s="86"/>
      <c r="F226" s="172"/>
      <c r="G226" s="172"/>
      <c r="H226" s="172"/>
      <c r="I226" s="86"/>
    </row>
    <row r="227" spans="1:9" ht="15.75">
      <c r="A227" s="179"/>
      <c r="B227" s="160" t="s">
        <v>326</v>
      </c>
      <c r="C227" s="86"/>
      <c r="D227" s="86"/>
      <c r="E227" s="86"/>
      <c r="F227" s="172"/>
      <c r="G227" s="172"/>
      <c r="H227" s="172"/>
      <c r="I227" s="86"/>
    </row>
    <row r="228" spans="1:9" ht="15.75">
      <c r="A228" s="4"/>
      <c r="B228" s="86"/>
      <c r="C228" s="86"/>
      <c r="D228" s="86"/>
      <c r="E228" s="86"/>
      <c r="F228" s="172"/>
      <c r="G228" s="172"/>
      <c r="H228" s="172"/>
      <c r="I228" s="86"/>
    </row>
    <row r="229" ht="13.5">
      <c r="A229" s="157"/>
    </row>
    <row r="230" ht="7.5" customHeight="1">
      <c r="A230" s="157"/>
    </row>
    <row r="231" ht="15.75" customHeight="1">
      <c r="A231" s="157"/>
    </row>
    <row r="232" ht="13.5">
      <c r="A232" s="157"/>
    </row>
    <row r="233" ht="13.5">
      <c r="A233" s="157"/>
    </row>
    <row r="234" ht="13.5">
      <c r="A234" s="157"/>
    </row>
    <row r="235" ht="13.5">
      <c r="A235" s="157"/>
    </row>
    <row r="236" ht="13.5">
      <c r="A236" s="157"/>
    </row>
    <row r="237" ht="7.5" customHeight="1">
      <c r="A237" s="157"/>
    </row>
    <row r="238" ht="13.5">
      <c r="A238" s="157"/>
    </row>
    <row r="239" ht="13.5">
      <c r="A239" s="157"/>
    </row>
    <row r="240" spans="1:10" ht="15.75">
      <c r="A240" s="256"/>
      <c r="B240" s="257"/>
      <c r="C240" s="257"/>
      <c r="D240" s="257"/>
      <c r="E240" s="257"/>
      <c r="F240" s="257"/>
      <c r="G240" s="257"/>
      <c r="H240" s="257"/>
      <c r="I240" s="257"/>
      <c r="J240" s="180"/>
    </row>
    <row r="241" spans="1:10" ht="15.75">
      <c r="A241" s="112"/>
      <c r="B241" s="113"/>
      <c r="C241" s="113"/>
      <c r="D241" s="113"/>
      <c r="E241" s="113"/>
      <c r="F241" s="113"/>
      <c r="G241" s="113"/>
      <c r="H241" s="113"/>
      <c r="I241" s="113"/>
      <c r="J241" s="180"/>
    </row>
    <row r="242" spans="1:10" ht="15.75">
      <c r="A242" s="4" t="s">
        <v>327</v>
      </c>
      <c r="B242" s="156" t="s">
        <v>83</v>
      </c>
      <c r="C242" s="86"/>
      <c r="D242" s="86"/>
      <c r="E242" s="86"/>
      <c r="F242" s="86"/>
      <c r="G242" s="86"/>
      <c r="J242" s="180"/>
    </row>
    <row r="243" spans="1:10" ht="15.75">
      <c r="A243" s="4"/>
      <c r="B243" s="156"/>
      <c r="C243" s="86"/>
      <c r="D243" s="86"/>
      <c r="E243" s="86"/>
      <c r="F243" s="86"/>
      <c r="G243" s="86"/>
      <c r="H243" s="113"/>
      <c r="J243" s="180"/>
    </row>
    <row r="244" spans="1:10" ht="15.75">
      <c r="A244" s="4"/>
      <c r="B244" s="156"/>
      <c r="C244" s="86"/>
      <c r="D244" s="86"/>
      <c r="E244" s="86"/>
      <c r="F244" s="86"/>
      <c r="G244" s="86" t="s">
        <v>328</v>
      </c>
      <c r="H244" s="113" t="s">
        <v>329</v>
      </c>
      <c r="J244" s="180"/>
    </row>
    <row r="245" spans="1:10" ht="15.75">
      <c r="A245" s="4"/>
      <c r="B245" s="156"/>
      <c r="C245" s="86"/>
      <c r="D245" s="86"/>
      <c r="E245" s="86"/>
      <c r="F245" s="86"/>
      <c r="G245" s="113" t="s">
        <v>14</v>
      </c>
      <c r="H245" s="113" t="s">
        <v>14</v>
      </c>
      <c r="J245" s="180"/>
    </row>
    <row r="246" spans="1:10" ht="15.75">
      <c r="A246" s="4"/>
      <c r="B246" s="86" t="s">
        <v>330</v>
      </c>
      <c r="C246" s="86"/>
      <c r="D246" s="86"/>
      <c r="E246" s="86"/>
      <c r="F246" s="86"/>
      <c r="G246" s="113">
        <v>316</v>
      </c>
      <c r="H246" s="113">
        <v>-2330</v>
      </c>
      <c r="J246" s="180"/>
    </row>
    <row r="247" spans="1:10" ht="15.75">
      <c r="A247" s="4"/>
      <c r="B247" s="86" t="s">
        <v>331</v>
      </c>
      <c r="C247" s="86"/>
      <c r="D247" s="86"/>
      <c r="E247" s="86"/>
      <c r="F247" s="86"/>
      <c r="G247" s="113">
        <v>-2063</v>
      </c>
      <c r="H247" s="113">
        <v>-2238</v>
      </c>
      <c r="J247" s="180"/>
    </row>
    <row r="248" spans="1:10" ht="15.75">
      <c r="A248" s="4"/>
      <c r="B248" s="86" t="s">
        <v>332</v>
      </c>
      <c r="C248" s="86"/>
      <c r="D248" s="86"/>
      <c r="E248" s="86"/>
      <c r="F248" s="86"/>
      <c r="G248" s="113">
        <v>-14157</v>
      </c>
      <c r="H248" s="113">
        <v>-14157</v>
      </c>
      <c r="J248" s="180"/>
    </row>
    <row r="249" spans="1:10" ht="16.5" thickBot="1">
      <c r="A249" s="4"/>
      <c r="B249" s="86"/>
      <c r="D249" s="86"/>
      <c r="E249" s="86"/>
      <c r="F249" s="86"/>
      <c r="G249" s="181">
        <f>SUM(G246:G248)</f>
        <v>-15904</v>
      </c>
      <c r="H249" s="181">
        <f>SUM(H246:H248)</f>
        <v>-18725</v>
      </c>
      <c r="J249" s="180"/>
    </row>
    <row r="250" spans="1:10" ht="16.5" thickTop="1">
      <c r="A250" s="4"/>
      <c r="B250" s="86"/>
      <c r="C250" s="86"/>
      <c r="D250" s="86"/>
      <c r="E250" s="86"/>
      <c r="F250" s="86"/>
      <c r="G250" s="86"/>
      <c r="H250" s="182"/>
      <c r="I250" s="182"/>
      <c r="J250" s="180"/>
    </row>
    <row r="251" spans="1:10" ht="15.75">
      <c r="A251" s="4"/>
      <c r="B251" s="86" t="s">
        <v>333</v>
      </c>
      <c r="C251" s="86"/>
      <c r="D251" s="86"/>
      <c r="E251" s="86"/>
      <c r="F251" s="86"/>
      <c r="G251" s="86"/>
      <c r="H251" s="182"/>
      <c r="I251" s="182"/>
      <c r="J251" s="180"/>
    </row>
    <row r="252" spans="1:10" ht="15.75">
      <c r="A252" s="4"/>
      <c r="B252" s="86" t="s">
        <v>334</v>
      </c>
      <c r="C252" s="86"/>
      <c r="D252" s="86"/>
      <c r="E252" s="86"/>
      <c r="F252" s="86"/>
      <c r="G252" s="86"/>
      <c r="H252" s="182"/>
      <c r="I252" s="182"/>
      <c r="J252" s="180"/>
    </row>
    <row r="253" spans="1:10" ht="15.75">
      <c r="A253" s="4"/>
      <c r="B253" s="86" t="s">
        <v>335</v>
      </c>
      <c r="C253" s="86"/>
      <c r="D253" s="86"/>
      <c r="E253" s="86"/>
      <c r="F253" s="86"/>
      <c r="G253" s="86"/>
      <c r="H253" s="182"/>
      <c r="I253" s="182"/>
      <c r="J253" s="180"/>
    </row>
    <row r="254" spans="1:10" ht="15.75">
      <c r="A254" s="112"/>
      <c r="B254" s="113"/>
      <c r="C254" s="113"/>
      <c r="D254" s="113"/>
      <c r="E254" s="113"/>
      <c r="F254" s="113"/>
      <c r="G254" s="113"/>
      <c r="H254" s="113"/>
      <c r="I254" s="113"/>
      <c r="J254" s="180"/>
    </row>
    <row r="255" spans="1:10" ht="15.75">
      <c r="A255" s="4" t="s">
        <v>336</v>
      </c>
      <c r="B255" s="161" t="s">
        <v>337</v>
      </c>
      <c r="C255" s="86"/>
      <c r="D255" s="86"/>
      <c r="E255" s="86"/>
      <c r="F255" s="86"/>
      <c r="G255" s="86"/>
      <c r="H255" s="182"/>
      <c r="I255" s="182"/>
      <c r="J255" s="180"/>
    </row>
    <row r="256" spans="1:10" ht="15.75">
      <c r="A256" s="4"/>
      <c r="B256" s="86"/>
      <c r="C256" s="86"/>
      <c r="D256" s="86"/>
      <c r="E256" s="86"/>
      <c r="F256" s="86"/>
      <c r="G256" s="86"/>
      <c r="H256" s="182"/>
      <c r="I256" s="182"/>
      <c r="J256" s="180"/>
    </row>
    <row r="257" spans="1:10" ht="15.75">
      <c r="A257" s="4"/>
      <c r="B257" s="160" t="s">
        <v>338</v>
      </c>
      <c r="C257" s="160"/>
      <c r="D257" s="86"/>
      <c r="E257" s="86"/>
      <c r="F257" s="86"/>
      <c r="G257" s="86"/>
      <c r="H257" s="86"/>
      <c r="I257" s="86"/>
      <c r="J257" s="180"/>
    </row>
    <row r="258" spans="1:10" ht="15.75">
      <c r="A258" s="4"/>
      <c r="B258" s="160"/>
      <c r="C258" s="160"/>
      <c r="D258" s="86"/>
      <c r="E258" s="86"/>
      <c r="F258" s="86"/>
      <c r="G258" s="86"/>
      <c r="H258" s="86"/>
      <c r="I258" s="86"/>
      <c r="J258" s="180"/>
    </row>
    <row r="259" spans="1:10" ht="15.75">
      <c r="A259" s="4"/>
      <c r="B259" s="183" t="s">
        <v>339</v>
      </c>
      <c r="C259" s="172"/>
      <c r="D259" s="172"/>
      <c r="E259" s="172"/>
      <c r="F259" s="172"/>
      <c r="G259" s="172"/>
      <c r="H259" s="172"/>
      <c r="I259" s="172"/>
      <c r="J259" s="180"/>
    </row>
    <row r="260" spans="1:10" ht="15.75">
      <c r="A260" s="4"/>
      <c r="B260" s="183" t="s">
        <v>340</v>
      </c>
      <c r="C260" s="172"/>
      <c r="D260" s="177"/>
      <c r="E260" s="172"/>
      <c r="F260" s="172"/>
      <c r="G260" s="172"/>
      <c r="H260" s="172"/>
      <c r="I260" s="172"/>
      <c r="J260" s="180"/>
    </row>
    <row r="261" spans="1:10" ht="15.75">
      <c r="A261" s="112"/>
      <c r="B261" s="113"/>
      <c r="C261" s="113"/>
      <c r="D261" s="113"/>
      <c r="E261" s="113"/>
      <c r="F261" s="113"/>
      <c r="G261" s="113"/>
      <c r="H261" s="113"/>
      <c r="I261" s="113"/>
      <c r="J261" s="180"/>
    </row>
    <row r="262" spans="1:9" ht="15.75">
      <c r="A262" s="4" t="s">
        <v>341</v>
      </c>
      <c r="B262" s="156" t="s">
        <v>342</v>
      </c>
      <c r="C262" s="86"/>
      <c r="D262" s="86"/>
      <c r="E262" s="86"/>
      <c r="F262" s="86"/>
      <c r="G262" s="86"/>
      <c r="I262" s="86"/>
    </row>
    <row r="263" spans="1:9" ht="16.5" customHeight="1">
      <c r="A263" s="4"/>
      <c r="B263" s="184" t="s">
        <v>171</v>
      </c>
      <c r="C263" s="160" t="s">
        <v>343</v>
      </c>
      <c r="D263" s="86"/>
      <c r="E263" s="86"/>
      <c r="F263" s="86"/>
      <c r="G263" s="86"/>
      <c r="I263" s="86"/>
    </row>
    <row r="264" spans="1:9" ht="15.75" hidden="1">
      <c r="A264" s="4"/>
      <c r="B264" s="184" t="s">
        <v>171</v>
      </c>
      <c r="C264" s="160" t="s">
        <v>344</v>
      </c>
      <c r="D264" s="86"/>
      <c r="E264" s="86"/>
      <c r="F264" s="86"/>
      <c r="G264" s="86"/>
      <c r="H264" s="86"/>
      <c r="I264" s="86"/>
    </row>
    <row r="265" spans="1:9" ht="15.75" hidden="1">
      <c r="A265" s="4"/>
      <c r="B265" s="160"/>
      <c r="C265" s="160" t="s">
        <v>345</v>
      </c>
      <c r="D265" s="86"/>
      <c r="E265" s="86"/>
      <c r="F265" s="86"/>
      <c r="G265" s="86"/>
      <c r="H265" s="86"/>
      <c r="I265" s="86"/>
    </row>
    <row r="266" spans="1:9" ht="15.75" hidden="1">
      <c r="A266" s="4"/>
      <c r="B266" s="160"/>
      <c r="C266" s="160"/>
      <c r="D266" s="86"/>
      <c r="E266" s="86"/>
      <c r="F266" s="86"/>
      <c r="H266" s="113" t="s">
        <v>346</v>
      </c>
      <c r="I266" s="113"/>
    </row>
    <row r="267" spans="1:9" ht="15.75" hidden="1">
      <c r="A267" s="4"/>
      <c r="B267" s="160"/>
      <c r="C267" s="160"/>
      <c r="D267" s="86"/>
      <c r="E267" s="86"/>
      <c r="F267" s="86"/>
      <c r="H267" s="113" t="s">
        <v>347</v>
      </c>
      <c r="I267" s="113" t="s">
        <v>348</v>
      </c>
    </row>
    <row r="268" spans="1:9" ht="15.75" hidden="1">
      <c r="A268" s="4"/>
      <c r="B268" s="160"/>
      <c r="C268" s="160"/>
      <c r="D268" s="86"/>
      <c r="E268" s="86"/>
      <c r="F268" s="86"/>
      <c r="H268" s="113" t="s">
        <v>14</v>
      </c>
      <c r="I268" s="113" t="s">
        <v>14</v>
      </c>
    </row>
    <row r="269" spans="1:9" ht="6.75" customHeight="1" hidden="1">
      <c r="A269" s="4"/>
      <c r="B269" s="160"/>
      <c r="C269" s="160"/>
      <c r="D269" s="86"/>
      <c r="E269" s="86"/>
      <c r="F269" s="86"/>
      <c r="H269" s="86"/>
      <c r="I269" s="86"/>
    </row>
    <row r="270" spans="1:9" s="188" customFormat="1" ht="15.75" hidden="1">
      <c r="A270" s="185"/>
      <c r="B270" s="186"/>
      <c r="C270" s="186" t="s">
        <v>349</v>
      </c>
      <c r="D270" s="187"/>
      <c r="E270" s="187"/>
      <c r="F270" s="187"/>
      <c r="H270" s="189" t="e">
        <f>#REF!</f>
        <v>#REF!</v>
      </c>
      <c r="I270" s="189" t="e">
        <f>#REF!</f>
        <v>#REF!</v>
      </c>
    </row>
    <row r="271" spans="1:9" s="188" customFormat="1" ht="15.75" hidden="1">
      <c r="A271" s="185"/>
      <c r="B271" s="186"/>
      <c r="C271" s="186" t="s">
        <v>350</v>
      </c>
      <c r="D271" s="187"/>
      <c r="E271" s="187"/>
      <c r="F271" s="187"/>
      <c r="H271" s="189" t="e">
        <f>-#REF!</f>
        <v>#REF!</v>
      </c>
      <c r="I271" s="189" t="e">
        <f>-#REF!</f>
        <v>#REF!</v>
      </c>
    </row>
    <row r="272" spans="1:9" s="188" customFormat="1" ht="19.5" customHeight="1" hidden="1" thickBot="1">
      <c r="A272" s="185"/>
      <c r="B272" s="186"/>
      <c r="C272" s="186" t="s">
        <v>351</v>
      </c>
      <c r="D272" s="187"/>
      <c r="E272" s="187"/>
      <c r="F272" s="187"/>
      <c r="H272" s="190" t="e">
        <f>SUM(H270:H271)</f>
        <v>#REF!</v>
      </c>
      <c r="I272" s="190" t="e">
        <f>SUM(I270:I271)</f>
        <v>#REF!</v>
      </c>
    </row>
    <row r="273" spans="1:9" s="188" customFormat="1" ht="9.75" customHeight="1">
      <c r="A273" s="185"/>
      <c r="B273" s="186"/>
      <c r="C273" s="186"/>
      <c r="D273" s="187"/>
      <c r="E273" s="187"/>
      <c r="F273" s="187"/>
      <c r="H273" s="191"/>
      <c r="I273" s="192"/>
    </row>
    <row r="274" spans="1:9" ht="15.75">
      <c r="A274" s="4"/>
      <c r="B274" s="184" t="s">
        <v>178</v>
      </c>
      <c r="C274" s="160" t="s">
        <v>352</v>
      </c>
      <c r="D274" s="86"/>
      <c r="E274" s="86"/>
      <c r="F274" s="86"/>
      <c r="G274" s="86"/>
      <c r="H274" s="86"/>
      <c r="I274" s="86"/>
    </row>
    <row r="275" spans="1:9" ht="15.75">
      <c r="A275" s="4"/>
      <c r="B275" s="160"/>
      <c r="C275" s="160" t="s">
        <v>353</v>
      </c>
      <c r="D275" s="86"/>
      <c r="E275" s="86"/>
      <c r="F275" s="86"/>
      <c r="G275" s="86"/>
      <c r="H275" s="86"/>
      <c r="I275" s="86"/>
    </row>
    <row r="276" spans="1:9" ht="15.75">
      <c r="A276" s="4"/>
      <c r="B276" s="160"/>
      <c r="C276" s="160"/>
      <c r="D276" s="86"/>
      <c r="E276" s="86"/>
      <c r="F276" s="86"/>
      <c r="G276" s="86"/>
      <c r="H276" s="170" t="s">
        <v>14</v>
      </c>
      <c r="I276" s="86"/>
    </row>
    <row r="277" spans="1:9" ht="7.5" customHeight="1">
      <c r="A277" s="4"/>
      <c r="B277" s="160"/>
      <c r="C277" s="160"/>
      <c r="D277" s="86"/>
      <c r="E277" s="86"/>
      <c r="F277" s="86"/>
      <c r="G277" s="86"/>
      <c r="H277" s="113"/>
      <c r="I277" s="86"/>
    </row>
    <row r="278" spans="1:9" ht="16.5" thickBot="1">
      <c r="A278" s="4"/>
      <c r="B278" s="86"/>
      <c r="C278" s="160" t="s">
        <v>354</v>
      </c>
      <c r="D278" s="160"/>
      <c r="E278" s="86"/>
      <c r="F278" s="86"/>
      <c r="G278" s="86"/>
      <c r="H278" s="193">
        <v>38105</v>
      </c>
      <c r="I278" s="86"/>
    </row>
    <row r="279" spans="1:9" ht="7.5" customHeight="1" thickTop="1">
      <c r="A279" s="4"/>
      <c r="B279" s="86"/>
      <c r="C279" s="160"/>
      <c r="D279" s="160"/>
      <c r="E279" s="86"/>
      <c r="F279" s="86"/>
      <c r="G279" s="86"/>
      <c r="H279" s="86"/>
      <c r="I279" s="86"/>
    </row>
    <row r="280" spans="1:9" ht="16.5" thickBot="1">
      <c r="A280" s="4"/>
      <c r="B280" s="86"/>
      <c r="C280" s="160" t="s">
        <v>355</v>
      </c>
      <c r="D280" s="160"/>
      <c r="E280" s="86"/>
      <c r="F280" s="86"/>
      <c r="G280" s="86"/>
      <c r="H280" s="193">
        <v>9362</v>
      </c>
      <c r="I280" s="86"/>
    </row>
    <row r="281" spans="1:9" ht="7.5" customHeight="1" thickTop="1">
      <c r="A281" s="4"/>
      <c r="B281" s="86"/>
      <c r="C281" s="160"/>
      <c r="D281" s="160"/>
      <c r="E281" s="86"/>
      <c r="F281" s="86"/>
      <c r="G281" s="86"/>
      <c r="H281" s="86"/>
      <c r="I281" s="86"/>
    </row>
    <row r="282" spans="1:9" ht="16.5" thickBot="1">
      <c r="A282" s="4"/>
      <c r="B282" s="86"/>
      <c r="C282" s="160" t="s">
        <v>356</v>
      </c>
      <c r="D282" s="86"/>
      <c r="E282" s="86"/>
      <c r="F282" s="86"/>
      <c r="G282" s="86"/>
      <c r="H282" s="193">
        <v>9405</v>
      </c>
      <c r="I282" s="86"/>
    </row>
    <row r="283" spans="1:9" ht="16.5" thickTop="1">
      <c r="A283" s="4"/>
      <c r="B283" s="86"/>
      <c r="C283" s="160"/>
      <c r="D283" s="86"/>
      <c r="E283" s="86"/>
      <c r="F283" s="86"/>
      <c r="G283" s="86"/>
      <c r="H283" s="172"/>
      <c r="I283" s="86"/>
    </row>
    <row r="284" spans="1:9" ht="15.75">
      <c r="A284" s="178" t="s">
        <v>357</v>
      </c>
      <c r="B284" s="156" t="s">
        <v>358</v>
      </c>
      <c r="C284" s="86"/>
      <c r="D284" s="86"/>
      <c r="E284" s="86"/>
      <c r="F284" s="86"/>
      <c r="G284" s="86"/>
      <c r="H284" s="86"/>
      <c r="I284" s="86"/>
    </row>
    <row r="285" spans="1:9" ht="15.75">
      <c r="A285" s="4"/>
      <c r="B285" s="160" t="s">
        <v>359</v>
      </c>
      <c r="C285" s="86"/>
      <c r="D285" s="86"/>
      <c r="E285" s="86"/>
      <c r="F285" s="86"/>
      <c r="G285" s="86"/>
      <c r="H285" s="86"/>
      <c r="I285" s="86"/>
    </row>
    <row r="286" spans="1:9" ht="15.75">
      <c r="A286" s="4"/>
      <c r="B286" s="160" t="s">
        <v>360</v>
      </c>
      <c r="C286" s="86"/>
      <c r="D286" s="86"/>
      <c r="E286" s="86"/>
      <c r="F286" s="86"/>
      <c r="G286" s="86"/>
      <c r="H286" s="86"/>
      <c r="I286" s="86"/>
    </row>
    <row r="287" spans="1:9" ht="15.75">
      <c r="A287" s="4"/>
      <c r="B287" s="160"/>
      <c r="C287" s="86"/>
      <c r="D287" s="86"/>
      <c r="E287" s="86"/>
      <c r="F287" s="86"/>
      <c r="G287" s="86"/>
      <c r="H287" s="86"/>
      <c r="I287" s="86"/>
    </row>
    <row r="288" spans="1:9" ht="15.75">
      <c r="A288" s="179"/>
      <c r="B288" s="184" t="s">
        <v>171</v>
      </c>
      <c r="C288" s="160" t="s">
        <v>361</v>
      </c>
      <c r="D288" s="86"/>
      <c r="E288" s="86"/>
      <c r="F288" s="86"/>
      <c r="G288" s="86"/>
      <c r="H288" s="86"/>
      <c r="I288" s="86"/>
    </row>
    <row r="289" spans="1:9" ht="15.75">
      <c r="A289" s="179"/>
      <c r="C289" s="160" t="s">
        <v>362</v>
      </c>
      <c r="D289" s="86"/>
      <c r="E289" s="86"/>
      <c r="F289" s="86"/>
      <c r="G289" s="86"/>
      <c r="H289" s="86"/>
      <c r="I289" s="86"/>
    </row>
    <row r="290" spans="1:9" ht="15.75">
      <c r="A290" s="179"/>
      <c r="B290" s="160"/>
      <c r="C290" s="160" t="s">
        <v>363</v>
      </c>
      <c r="D290" s="86"/>
      <c r="E290" s="86"/>
      <c r="F290" s="86"/>
      <c r="G290" s="86"/>
      <c r="H290" s="86"/>
      <c r="I290" s="86"/>
    </row>
    <row r="291" spans="1:9" ht="15.75">
      <c r="A291" s="179"/>
      <c r="C291" s="160" t="s">
        <v>364</v>
      </c>
      <c r="D291" s="86"/>
      <c r="E291" s="86"/>
      <c r="F291" s="86"/>
      <c r="G291" s="86"/>
      <c r="H291" s="86"/>
      <c r="I291" s="86"/>
    </row>
    <row r="292" spans="1:9" ht="15.75">
      <c r="A292" s="179"/>
      <c r="C292" s="160" t="s">
        <v>365</v>
      </c>
      <c r="D292" s="86"/>
      <c r="E292" s="86"/>
      <c r="F292" s="86"/>
      <c r="G292" s="86"/>
      <c r="H292" s="86"/>
      <c r="I292" s="86"/>
    </row>
    <row r="293" spans="1:9" ht="15.75">
      <c r="A293" s="179"/>
      <c r="C293" s="86" t="s">
        <v>366</v>
      </c>
      <c r="D293" s="86"/>
      <c r="E293" s="86"/>
      <c r="F293" s="86"/>
      <c r="G293" s="86"/>
      <c r="H293" s="86"/>
      <c r="I293" s="86"/>
    </row>
    <row r="294" spans="1:9" ht="7.5" customHeight="1">
      <c r="A294" s="179"/>
      <c r="C294" s="86"/>
      <c r="D294" s="86"/>
      <c r="E294" s="86"/>
      <c r="F294" s="86"/>
      <c r="G294" s="86"/>
      <c r="H294" s="86"/>
      <c r="I294" s="86"/>
    </row>
    <row r="295" spans="1:9" ht="15.75">
      <c r="A295" s="179"/>
      <c r="B295" s="160"/>
      <c r="C295" s="160" t="s">
        <v>367</v>
      </c>
      <c r="D295" s="86"/>
      <c r="E295" s="86"/>
      <c r="F295" s="86"/>
      <c r="G295" s="86"/>
      <c r="H295" s="86"/>
      <c r="I295" s="86"/>
    </row>
    <row r="296" spans="1:9" ht="15.75">
      <c r="A296" s="179"/>
      <c r="C296" s="160" t="s">
        <v>368</v>
      </c>
      <c r="D296" s="86"/>
      <c r="E296" s="86"/>
      <c r="F296" s="86"/>
      <c r="G296" s="86"/>
      <c r="H296" s="86"/>
      <c r="I296" s="86"/>
    </row>
    <row r="297" spans="1:9" ht="15.75">
      <c r="A297" s="179"/>
      <c r="C297" s="160" t="s">
        <v>369</v>
      </c>
      <c r="D297" s="86"/>
      <c r="E297" s="86"/>
      <c r="F297" s="86"/>
      <c r="G297" s="86"/>
      <c r="H297" s="86"/>
      <c r="I297" s="86"/>
    </row>
    <row r="298" spans="1:9" ht="15.75">
      <c r="A298" s="179"/>
      <c r="C298" s="194" t="s">
        <v>370</v>
      </c>
      <c r="D298" s="86"/>
      <c r="E298" s="86"/>
      <c r="F298" s="86"/>
      <c r="G298" s="86"/>
      <c r="H298" s="86"/>
      <c r="I298" s="86"/>
    </row>
    <row r="299" spans="1:9" ht="7.5" customHeight="1">
      <c r="A299" s="179"/>
      <c r="C299" s="86"/>
      <c r="D299" s="86"/>
      <c r="E299" s="86"/>
      <c r="F299" s="86"/>
      <c r="G299" s="86"/>
      <c r="H299" s="86"/>
      <c r="I299" s="86"/>
    </row>
    <row r="300" spans="1:9" ht="15.75">
      <c r="A300" s="179"/>
      <c r="B300" s="160"/>
      <c r="C300" s="160" t="s">
        <v>371</v>
      </c>
      <c r="D300" s="86"/>
      <c r="E300" s="86"/>
      <c r="F300" s="86"/>
      <c r="G300" s="86"/>
      <c r="H300" s="86"/>
      <c r="I300" s="86"/>
    </row>
    <row r="301" spans="1:9" ht="15.75">
      <c r="A301" s="179"/>
      <c r="C301" s="160" t="s">
        <v>372</v>
      </c>
      <c r="D301" s="86"/>
      <c r="E301" s="86"/>
      <c r="F301" s="86"/>
      <c r="G301" s="86"/>
      <c r="H301" s="86"/>
      <c r="I301" s="86"/>
    </row>
    <row r="302" spans="1:9" ht="15.75">
      <c r="A302" s="179"/>
      <c r="C302" s="160" t="s">
        <v>373</v>
      </c>
      <c r="D302" s="86"/>
      <c r="E302" s="86"/>
      <c r="F302" s="86"/>
      <c r="G302" s="86"/>
      <c r="H302" s="86"/>
      <c r="I302" s="86"/>
    </row>
    <row r="303" spans="1:9" ht="15.75">
      <c r="A303" s="179"/>
      <c r="C303" s="160" t="s">
        <v>374</v>
      </c>
      <c r="D303" s="86"/>
      <c r="E303" s="86"/>
      <c r="F303" s="86"/>
      <c r="G303" s="86"/>
      <c r="H303" s="86"/>
      <c r="I303" s="86"/>
    </row>
    <row r="304" spans="1:9" ht="15.75">
      <c r="A304" s="179"/>
      <c r="C304" s="160" t="s">
        <v>375</v>
      </c>
      <c r="D304" s="86"/>
      <c r="E304" s="86"/>
      <c r="F304" s="86"/>
      <c r="G304" s="86"/>
      <c r="H304" s="86"/>
      <c r="I304" s="86"/>
    </row>
    <row r="305" spans="1:9" ht="7.5" customHeight="1">
      <c r="A305" s="179"/>
      <c r="C305" s="86"/>
      <c r="D305" s="86"/>
      <c r="E305" s="86"/>
      <c r="F305" s="86"/>
      <c r="G305" s="86"/>
      <c r="H305" s="86"/>
      <c r="I305" s="86"/>
    </row>
    <row r="306" spans="1:9" ht="15.75">
      <c r="A306" s="179"/>
      <c r="C306" s="160" t="s">
        <v>376</v>
      </c>
      <c r="D306" s="86"/>
      <c r="E306" s="86"/>
      <c r="F306" s="86"/>
      <c r="G306" s="86"/>
      <c r="H306" s="86"/>
      <c r="I306" s="86"/>
    </row>
    <row r="307" spans="1:9" ht="15.75">
      <c r="A307" s="179"/>
      <c r="C307" s="160" t="s">
        <v>377</v>
      </c>
      <c r="D307" s="86"/>
      <c r="E307" s="86"/>
      <c r="F307" s="86"/>
      <c r="G307" s="86"/>
      <c r="H307" s="86"/>
      <c r="I307" s="86"/>
    </row>
    <row r="308" spans="1:9" ht="9.75" customHeight="1">
      <c r="A308" s="179"/>
      <c r="B308" s="184"/>
      <c r="C308" s="160"/>
      <c r="D308" s="86"/>
      <c r="E308" s="86"/>
      <c r="F308" s="86"/>
      <c r="G308" s="86"/>
      <c r="H308" s="86"/>
      <c r="I308" s="86"/>
    </row>
    <row r="309" spans="1:10" ht="17.25" customHeight="1">
      <c r="A309" s="179"/>
      <c r="J309" s="86"/>
    </row>
    <row r="310" spans="1:9" ht="15.75">
      <c r="A310" s="260"/>
      <c r="B310" s="261"/>
      <c r="C310" s="261"/>
      <c r="D310" s="261"/>
      <c r="E310" s="261"/>
      <c r="F310" s="261"/>
      <c r="G310" s="261"/>
      <c r="H310" s="261"/>
      <c r="I310" s="261"/>
    </row>
    <row r="311" spans="1:9" ht="15.75">
      <c r="A311" s="195"/>
      <c r="B311" s="184"/>
      <c r="C311" s="184"/>
      <c r="D311" s="184"/>
      <c r="E311" s="184"/>
      <c r="F311" s="184"/>
      <c r="G311" s="184"/>
      <c r="H311" s="184"/>
      <c r="I311" s="184"/>
    </row>
    <row r="312" spans="1:9" ht="15.75">
      <c r="A312" s="195"/>
      <c r="B312" s="184" t="s">
        <v>178</v>
      </c>
      <c r="C312" s="160" t="s">
        <v>378</v>
      </c>
      <c r="F312" s="86"/>
      <c r="G312" s="172"/>
      <c r="H312" s="172"/>
      <c r="I312" s="172"/>
    </row>
    <row r="313" spans="1:9" ht="15.75">
      <c r="A313" s="195"/>
      <c r="B313" s="184"/>
      <c r="C313" s="160" t="s">
        <v>379</v>
      </c>
      <c r="F313" s="86"/>
      <c r="G313" s="172"/>
      <c r="H313" s="172"/>
      <c r="I313" s="172"/>
    </row>
    <row r="314" spans="1:9" ht="15.75">
      <c r="A314" s="195"/>
      <c r="B314" s="184"/>
      <c r="C314" s="160" t="s">
        <v>380</v>
      </c>
      <c r="F314" s="86"/>
      <c r="G314" s="172"/>
      <c r="H314" s="172"/>
      <c r="I314" s="172"/>
    </row>
    <row r="315" spans="1:9" ht="15.75">
      <c r="A315" s="195"/>
      <c r="B315" s="184"/>
      <c r="C315" s="160" t="s">
        <v>381</v>
      </c>
      <c r="F315" s="86"/>
      <c r="G315" s="172"/>
      <c r="H315" s="172"/>
      <c r="I315" s="172"/>
    </row>
    <row r="316" spans="1:9" ht="15.75">
      <c r="A316" s="195"/>
      <c r="B316" s="184"/>
      <c r="C316" s="160" t="s">
        <v>382</v>
      </c>
      <c r="F316" s="86"/>
      <c r="G316" s="172"/>
      <c r="H316" s="172"/>
      <c r="I316" s="172"/>
    </row>
    <row r="317" spans="1:9" ht="15.75">
      <c r="A317" s="195"/>
      <c r="B317" s="184"/>
      <c r="C317" s="160" t="s">
        <v>383</v>
      </c>
      <c r="F317" s="86"/>
      <c r="G317" s="172"/>
      <c r="H317" s="172"/>
      <c r="I317" s="172"/>
    </row>
    <row r="318" spans="1:9" ht="15.75">
      <c r="A318" s="195"/>
      <c r="B318" s="184"/>
      <c r="C318" s="160" t="s">
        <v>384</v>
      </c>
      <c r="F318" s="86"/>
      <c r="G318" s="172"/>
      <c r="H318" s="172"/>
      <c r="I318" s="172"/>
    </row>
    <row r="319" spans="1:9" ht="8.25" customHeight="1">
      <c r="A319" s="195"/>
      <c r="B319" s="184"/>
      <c r="C319" s="160"/>
      <c r="F319" s="86"/>
      <c r="G319" s="172"/>
      <c r="H319" s="172"/>
      <c r="I319" s="172"/>
    </row>
    <row r="320" spans="1:9" ht="15.75">
      <c r="A320" s="195"/>
      <c r="B320" s="184"/>
      <c r="C320" s="160" t="s">
        <v>385</v>
      </c>
      <c r="F320" s="86"/>
      <c r="G320" s="172"/>
      <c r="H320" s="172"/>
      <c r="I320" s="172"/>
    </row>
    <row r="321" spans="1:9" ht="15.75">
      <c r="A321" s="195"/>
      <c r="B321" s="184"/>
      <c r="C321" s="160" t="s">
        <v>386</v>
      </c>
      <c r="F321" s="86"/>
      <c r="G321" s="172"/>
      <c r="H321" s="172"/>
      <c r="I321" s="172"/>
    </row>
    <row r="322" spans="1:9" ht="15.75">
      <c r="A322" s="195"/>
      <c r="B322" s="184"/>
      <c r="C322" s="184"/>
      <c r="D322" s="184"/>
      <c r="E322" s="184"/>
      <c r="F322" s="184"/>
      <c r="G322" s="184"/>
      <c r="H322" s="184"/>
      <c r="I322" s="184"/>
    </row>
    <row r="323" spans="1:9" ht="15.75">
      <c r="A323" s="195"/>
      <c r="B323" s="184" t="s">
        <v>387</v>
      </c>
      <c r="C323" s="160" t="s">
        <v>388</v>
      </c>
      <c r="D323" s="184"/>
      <c r="E323" s="184"/>
      <c r="F323" s="184"/>
      <c r="G323" s="184"/>
      <c r="H323" s="184"/>
      <c r="I323" s="184"/>
    </row>
    <row r="324" spans="1:9" ht="15.75">
      <c r="A324" s="195"/>
      <c r="B324" s="184"/>
      <c r="C324" s="160" t="s">
        <v>389</v>
      </c>
      <c r="D324" s="184"/>
      <c r="E324" s="184"/>
      <c r="F324" s="184"/>
      <c r="G324" s="184"/>
      <c r="H324" s="184"/>
      <c r="I324" s="184"/>
    </row>
    <row r="325" spans="1:9" ht="15.75">
      <c r="A325" s="195"/>
      <c r="B325" s="184"/>
      <c r="C325" s="160" t="s">
        <v>390</v>
      </c>
      <c r="D325" s="184"/>
      <c r="E325" s="184"/>
      <c r="F325" s="184"/>
      <c r="G325" s="184"/>
      <c r="H325" s="184"/>
      <c r="I325" s="184"/>
    </row>
    <row r="326" spans="1:9" ht="15.75">
      <c r="A326" s="195"/>
      <c r="B326" s="184"/>
      <c r="C326" s="160" t="s">
        <v>391</v>
      </c>
      <c r="D326" s="184"/>
      <c r="E326" s="184"/>
      <c r="F326" s="184"/>
      <c r="G326" s="184"/>
      <c r="H326" s="184"/>
      <c r="I326" s="184"/>
    </row>
    <row r="327" spans="1:9" ht="8.25" customHeight="1">
      <c r="A327" s="195"/>
      <c r="B327" s="184"/>
      <c r="C327" s="184"/>
      <c r="D327" s="184"/>
      <c r="E327" s="184"/>
      <c r="F327" s="184"/>
      <c r="G327" s="184"/>
      <c r="H327" s="184"/>
      <c r="I327" s="184"/>
    </row>
    <row r="328" spans="1:9" ht="15.75">
      <c r="A328" s="195"/>
      <c r="B328" s="184"/>
      <c r="C328" s="160" t="s">
        <v>392</v>
      </c>
      <c r="D328" s="184"/>
      <c r="E328" s="184"/>
      <c r="F328" s="184"/>
      <c r="G328" s="184"/>
      <c r="H328" s="184"/>
      <c r="I328" s="184"/>
    </row>
    <row r="329" spans="1:9" ht="4.5" customHeight="1">
      <c r="A329" s="195"/>
      <c r="B329" s="184"/>
      <c r="C329" s="184"/>
      <c r="D329" s="184"/>
      <c r="E329" s="184"/>
      <c r="F329" s="184"/>
      <c r="G329" s="184"/>
      <c r="H329" s="184"/>
      <c r="I329" s="184"/>
    </row>
    <row r="330" spans="1:9" ht="15.75">
      <c r="A330" s="195"/>
      <c r="B330" s="184"/>
      <c r="C330" s="184" t="s">
        <v>393</v>
      </c>
      <c r="D330" s="160" t="s">
        <v>394</v>
      </c>
      <c r="E330" s="184"/>
      <c r="F330" s="184"/>
      <c r="G330" s="184"/>
      <c r="H330" s="184"/>
      <c r="I330" s="184"/>
    </row>
    <row r="331" spans="1:9" ht="15.75">
      <c r="A331" s="195"/>
      <c r="B331" s="184"/>
      <c r="C331" s="184"/>
      <c r="D331" s="160" t="s">
        <v>395</v>
      </c>
      <c r="E331" s="184"/>
      <c r="F331" s="184"/>
      <c r="G331" s="184"/>
      <c r="H331" s="184"/>
      <c r="I331" s="184"/>
    </row>
    <row r="332" spans="1:9" ht="15.75">
      <c r="A332" s="195"/>
      <c r="B332" s="184"/>
      <c r="C332" s="184" t="s">
        <v>396</v>
      </c>
      <c r="D332" s="160" t="s">
        <v>397</v>
      </c>
      <c r="E332" s="184"/>
      <c r="F332" s="184"/>
      <c r="G332" s="184"/>
      <c r="H332" s="184"/>
      <c r="I332" s="184"/>
    </row>
    <row r="333" spans="1:9" ht="15.75">
      <c r="A333" s="195"/>
      <c r="B333" s="184"/>
      <c r="C333" s="184"/>
      <c r="D333" s="160" t="s">
        <v>398</v>
      </c>
      <c r="E333" s="184"/>
      <c r="F333" s="184"/>
      <c r="G333" s="184"/>
      <c r="H333" s="184"/>
      <c r="I333" s="184"/>
    </row>
    <row r="334" spans="1:9" ht="15.75">
      <c r="A334" s="195"/>
      <c r="B334" s="184"/>
      <c r="C334" s="184" t="s">
        <v>399</v>
      </c>
      <c r="D334" s="160" t="s">
        <v>400</v>
      </c>
      <c r="E334" s="184"/>
      <c r="F334" s="184"/>
      <c r="G334" s="184"/>
      <c r="H334" s="184"/>
      <c r="I334" s="184"/>
    </row>
    <row r="335" spans="1:9" ht="15.75">
      <c r="A335" s="195"/>
      <c r="B335" s="184"/>
      <c r="C335" s="184"/>
      <c r="D335" s="160" t="s">
        <v>401</v>
      </c>
      <c r="E335" s="184"/>
      <c r="F335" s="184"/>
      <c r="G335" s="184"/>
      <c r="H335" s="184"/>
      <c r="I335" s="184"/>
    </row>
    <row r="336" spans="1:9" ht="15.75">
      <c r="A336" s="195"/>
      <c r="B336" s="184"/>
      <c r="C336" s="184" t="s">
        <v>402</v>
      </c>
      <c r="D336" s="160" t="s">
        <v>403</v>
      </c>
      <c r="E336" s="184"/>
      <c r="F336" s="184"/>
      <c r="G336" s="184"/>
      <c r="H336" s="184"/>
      <c r="I336" s="184"/>
    </row>
    <row r="337" spans="1:9" ht="15.75">
      <c r="A337" s="195"/>
      <c r="B337" s="184"/>
      <c r="C337" s="184" t="s">
        <v>404</v>
      </c>
      <c r="D337" s="160" t="s">
        <v>405</v>
      </c>
      <c r="E337" s="184"/>
      <c r="F337" s="184"/>
      <c r="G337" s="184"/>
      <c r="H337" s="184"/>
      <c r="I337" s="184"/>
    </row>
    <row r="338" spans="1:9" ht="15.75">
      <c r="A338" s="195"/>
      <c r="B338" s="184"/>
      <c r="C338" s="184"/>
      <c r="D338" s="184"/>
      <c r="E338" s="184"/>
      <c r="F338" s="184"/>
      <c r="G338" s="184"/>
      <c r="H338" s="184"/>
      <c r="I338" s="184"/>
    </row>
    <row r="339" spans="1:9" ht="15.75" customHeight="1">
      <c r="A339" s="176" t="s">
        <v>406</v>
      </c>
      <c r="B339" s="156" t="s">
        <v>407</v>
      </c>
      <c r="C339" s="86"/>
      <c r="D339" s="86"/>
      <c r="E339" s="86"/>
      <c r="F339" s="86"/>
      <c r="G339" s="86"/>
      <c r="H339" s="86"/>
      <c r="I339" s="86"/>
    </row>
    <row r="340" spans="1:9" ht="15.75">
      <c r="A340" s="179"/>
      <c r="B340" s="160" t="s">
        <v>408</v>
      </c>
      <c r="C340" s="86"/>
      <c r="D340" s="86"/>
      <c r="E340" s="86"/>
      <c r="F340" s="86"/>
      <c r="G340" s="86"/>
      <c r="H340" s="86"/>
      <c r="I340" s="86"/>
    </row>
    <row r="341" spans="1:9" ht="15" customHeight="1">
      <c r="A341" s="4"/>
      <c r="B341" s="160"/>
      <c r="C341" s="86"/>
      <c r="D341" s="86"/>
      <c r="E341" s="86"/>
      <c r="F341" s="86"/>
      <c r="G341" s="86"/>
      <c r="H341" s="86"/>
      <c r="I341" s="86"/>
    </row>
    <row r="342" spans="1:9" ht="15.75">
      <c r="A342" s="4"/>
      <c r="B342" s="196"/>
      <c r="C342" s="197"/>
      <c r="D342" s="197"/>
      <c r="E342" s="197"/>
      <c r="F342" s="263" t="s">
        <v>409</v>
      </c>
      <c r="G342" s="264"/>
      <c r="H342" s="263" t="s">
        <v>410</v>
      </c>
      <c r="I342" s="264"/>
    </row>
    <row r="343" spans="1:9" ht="15.75">
      <c r="A343" s="4"/>
      <c r="B343" s="198"/>
      <c r="C343" s="172"/>
      <c r="D343" s="172"/>
      <c r="E343" s="172"/>
      <c r="F343" s="199" t="s">
        <v>411</v>
      </c>
      <c r="G343" s="199" t="s">
        <v>412</v>
      </c>
      <c r="H343" s="199" t="s">
        <v>411</v>
      </c>
      <c r="I343" s="200" t="s">
        <v>412</v>
      </c>
    </row>
    <row r="344" spans="1:9" ht="15.75">
      <c r="A344" s="4"/>
      <c r="B344" s="201"/>
      <c r="C344" s="202"/>
      <c r="D344" s="202"/>
      <c r="E344" s="202"/>
      <c r="F344" s="203" t="s">
        <v>14</v>
      </c>
      <c r="G344" s="203" t="s">
        <v>14</v>
      </c>
      <c r="H344" s="203" t="s">
        <v>14</v>
      </c>
      <c r="I344" s="204" t="s">
        <v>14</v>
      </c>
    </row>
    <row r="345" spans="1:9" ht="15.75" customHeight="1">
      <c r="A345" s="4"/>
      <c r="B345" s="198"/>
      <c r="C345" s="172"/>
      <c r="D345" s="172"/>
      <c r="E345" s="172"/>
      <c r="F345" s="199"/>
      <c r="G345" s="199"/>
      <c r="H345" s="199"/>
      <c r="I345" s="200"/>
    </row>
    <row r="346" spans="1:9" ht="15.75">
      <c r="A346" s="4"/>
      <c r="B346" s="198"/>
      <c r="C346" s="172" t="s">
        <v>413</v>
      </c>
      <c r="D346" s="172"/>
      <c r="E346" s="172"/>
      <c r="F346" s="205">
        <f>+'[1]Bank'!D51/1000</f>
        <v>1020389.504</v>
      </c>
      <c r="G346" s="205">
        <f>+'[1]Bank'!E51/1000</f>
        <v>139954.728</v>
      </c>
      <c r="H346" s="205">
        <v>0</v>
      </c>
      <c r="I346" s="206">
        <v>0</v>
      </c>
    </row>
    <row r="347" spans="1:9" ht="12.75" customHeight="1">
      <c r="A347" s="4"/>
      <c r="B347" s="198"/>
      <c r="C347" s="172"/>
      <c r="D347" s="172"/>
      <c r="E347" s="172"/>
      <c r="F347" s="205"/>
      <c r="G347" s="205"/>
      <c r="H347" s="205"/>
      <c r="I347" s="206"/>
    </row>
    <row r="348" spans="1:9" ht="15.75">
      <c r="A348" s="4"/>
      <c r="B348" s="198"/>
      <c r="C348" s="172" t="s">
        <v>414</v>
      </c>
      <c r="D348" s="172"/>
      <c r="E348" s="207"/>
      <c r="F348" s="205">
        <v>0</v>
      </c>
      <c r="G348" s="205">
        <v>0</v>
      </c>
      <c r="H348" s="205">
        <v>0</v>
      </c>
      <c r="I348" s="206">
        <v>0</v>
      </c>
    </row>
    <row r="349" spans="1:9" ht="15.75">
      <c r="A349" s="4"/>
      <c r="B349" s="198"/>
      <c r="C349" s="172" t="s">
        <v>415</v>
      </c>
      <c r="D349" s="172"/>
      <c r="E349" s="207"/>
      <c r="F349" s="205">
        <v>0</v>
      </c>
      <c r="G349" s="205">
        <v>0</v>
      </c>
      <c r="H349" s="205">
        <v>0</v>
      </c>
      <c r="I349" s="206">
        <v>0</v>
      </c>
    </row>
    <row r="350" spans="1:9" ht="19.5" customHeight="1">
      <c r="A350" s="4"/>
      <c r="B350" s="208"/>
      <c r="C350" s="183" t="s">
        <v>416</v>
      </c>
      <c r="D350" s="172"/>
      <c r="E350" s="209" t="s">
        <v>417</v>
      </c>
      <c r="F350" s="210">
        <f>SUM(F346:F349)</f>
        <v>1020389.504</v>
      </c>
      <c r="G350" s="210">
        <f>SUM(G346:G349)</f>
        <v>139954.728</v>
      </c>
      <c r="H350" s="210">
        <f>+H346+H348</f>
        <v>0</v>
      </c>
      <c r="I350" s="211">
        <v>0</v>
      </c>
    </row>
    <row r="351" spans="1:9" ht="13.5" customHeight="1">
      <c r="A351" s="4"/>
      <c r="B351" s="201"/>
      <c r="C351" s="212"/>
      <c r="D351" s="202"/>
      <c r="E351" s="202"/>
      <c r="F351" s="213"/>
      <c r="G351" s="201"/>
      <c r="H351" s="201"/>
      <c r="I351" s="214"/>
    </row>
    <row r="352" spans="1:9" ht="9.75" customHeight="1">
      <c r="A352" s="4"/>
      <c r="B352" s="172"/>
      <c r="C352" s="183"/>
      <c r="D352" s="172"/>
      <c r="E352" s="172"/>
      <c r="F352" s="215"/>
      <c r="G352" s="172"/>
      <c r="H352" s="172"/>
      <c r="I352" s="172"/>
    </row>
    <row r="353" spans="1:9" ht="15.75">
      <c r="A353" s="4"/>
      <c r="B353" s="172" t="s">
        <v>418</v>
      </c>
      <c r="C353" s="183"/>
      <c r="D353" s="172"/>
      <c r="E353" s="172"/>
      <c r="F353" s="172"/>
      <c r="G353" s="172"/>
      <c r="H353" s="172"/>
      <c r="I353" s="172"/>
    </row>
    <row r="354" spans="1:9" ht="9.75" customHeight="1">
      <c r="A354" s="4"/>
      <c r="B354" s="172"/>
      <c r="C354" s="183"/>
      <c r="D354" s="172"/>
      <c r="E354" s="172"/>
      <c r="F354" s="172"/>
      <c r="G354" s="172"/>
      <c r="H354" s="172"/>
      <c r="I354" s="172"/>
    </row>
    <row r="355" spans="1:9" ht="15.75">
      <c r="A355" s="4"/>
      <c r="B355" s="172" t="s">
        <v>419</v>
      </c>
      <c r="C355" s="183"/>
      <c r="D355" s="172"/>
      <c r="E355" s="172"/>
      <c r="F355" s="172"/>
      <c r="G355" s="172"/>
      <c r="H355" s="172"/>
      <c r="I355" s="172"/>
    </row>
    <row r="356" spans="1:9" ht="15.75">
      <c r="A356" s="4"/>
      <c r="B356" s="172" t="s">
        <v>420</v>
      </c>
      <c r="C356" s="183"/>
      <c r="D356" s="172"/>
      <c r="E356" s="172"/>
      <c r="F356" s="172"/>
      <c r="G356" s="172"/>
      <c r="H356" s="172"/>
      <c r="I356" s="172"/>
    </row>
    <row r="357" spans="1:9" ht="15.75">
      <c r="A357" s="4"/>
      <c r="B357" s="172" t="s">
        <v>421</v>
      </c>
      <c r="C357" s="183"/>
      <c r="D357" s="172"/>
      <c r="E357" s="172"/>
      <c r="F357" s="172"/>
      <c r="G357" s="172"/>
      <c r="H357" s="172"/>
      <c r="I357" s="172"/>
    </row>
    <row r="358" spans="1:9" ht="15.75">
      <c r="A358" s="4"/>
      <c r="B358" s="172"/>
      <c r="C358" s="183"/>
      <c r="D358" s="172"/>
      <c r="E358" s="172"/>
      <c r="F358" s="172"/>
      <c r="G358" s="172"/>
      <c r="H358" s="172"/>
      <c r="I358" s="172"/>
    </row>
    <row r="359" ht="13.5">
      <c r="A359" s="157"/>
    </row>
    <row r="360" ht="13.5">
      <c r="A360" s="157"/>
    </row>
    <row r="361" ht="13.5">
      <c r="A361" s="157"/>
    </row>
    <row r="362" ht="13.5">
      <c r="A362" s="157"/>
    </row>
    <row r="363" ht="13.5">
      <c r="A363" s="157"/>
    </row>
    <row r="364" spans="1:9" ht="15.75">
      <c r="A364" s="256"/>
      <c r="B364" s="257"/>
      <c r="C364" s="257"/>
      <c r="D364" s="257"/>
      <c r="E364" s="257"/>
      <c r="F364" s="257"/>
      <c r="G364" s="257"/>
      <c r="H364" s="257"/>
      <c r="I364" s="257"/>
    </row>
    <row r="365" spans="1:9" ht="15.75">
      <c r="A365" s="112"/>
      <c r="B365" s="113"/>
      <c r="C365" s="113"/>
      <c r="D365" s="113"/>
      <c r="E365" s="113"/>
      <c r="F365" s="113"/>
      <c r="G365" s="113"/>
      <c r="H365" s="113"/>
      <c r="I365" s="113"/>
    </row>
    <row r="366" spans="1:9" ht="15.75">
      <c r="A366" s="176" t="s">
        <v>422</v>
      </c>
      <c r="B366" s="156" t="s">
        <v>423</v>
      </c>
      <c r="C366" s="86"/>
      <c r="D366" s="172"/>
      <c r="E366" s="172"/>
      <c r="F366" s="216"/>
      <c r="G366" s="217"/>
      <c r="H366" s="172"/>
      <c r="I366" s="86"/>
    </row>
    <row r="367" spans="1:9" ht="15.75">
      <c r="A367" s="179"/>
      <c r="B367" s="160" t="s">
        <v>424</v>
      </c>
      <c r="C367" s="86"/>
      <c r="D367" s="86"/>
      <c r="E367" s="86"/>
      <c r="F367" s="86"/>
      <c r="G367" s="86"/>
      <c r="H367" s="86"/>
      <c r="I367" s="86"/>
    </row>
    <row r="368" spans="1:9" ht="15.75">
      <c r="A368" s="179"/>
      <c r="B368" s="160"/>
      <c r="C368" s="86"/>
      <c r="D368" s="86"/>
      <c r="E368" s="86"/>
      <c r="F368" s="86"/>
      <c r="G368" s="86"/>
      <c r="H368" s="86"/>
      <c r="I368" s="86"/>
    </row>
    <row r="369" spans="1:9" ht="15.75">
      <c r="A369" s="179" t="s">
        <v>425</v>
      </c>
      <c r="B369" s="161" t="s">
        <v>426</v>
      </c>
      <c r="C369" s="86"/>
      <c r="D369" s="86"/>
      <c r="E369" s="86"/>
      <c r="F369" s="86"/>
      <c r="G369" s="86"/>
      <c r="H369" s="86"/>
      <c r="I369" s="86"/>
    </row>
    <row r="370" spans="1:9" ht="15.75">
      <c r="A370" s="179"/>
      <c r="B370" s="160" t="s">
        <v>427</v>
      </c>
      <c r="C370" s="86"/>
      <c r="D370" s="86"/>
      <c r="E370" s="86"/>
      <c r="F370" s="86"/>
      <c r="G370" s="86"/>
      <c r="H370" s="86"/>
      <c r="I370" s="86"/>
    </row>
    <row r="371" spans="1:9" ht="15.75">
      <c r="A371" s="112"/>
      <c r="B371" s="113"/>
      <c r="C371" s="113"/>
      <c r="D371" s="113"/>
      <c r="E371" s="113"/>
      <c r="F371" s="113"/>
      <c r="G371" s="113"/>
      <c r="H371" s="113"/>
      <c r="I371" s="113"/>
    </row>
    <row r="372" spans="1:9" ht="15.75">
      <c r="A372" s="4" t="s">
        <v>428</v>
      </c>
      <c r="B372" s="156" t="s">
        <v>429</v>
      </c>
      <c r="C372" s="86"/>
      <c r="D372" s="86"/>
      <c r="E372" s="86"/>
      <c r="F372" s="86"/>
      <c r="G372" s="86"/>
      <c r="H372" s="86"/>
      <c r="I372" s="113"/>
    </row>
    <row r="373" spans="1:9" ht="15.75">
      <c r="A373" s="179"/>
      <c r="B373" s="160" t="s">
        <v>430</v>
      </c>
      <c r="C373" s="86"/>
      <c r="D373" s="86"/>
      <c r="E373" s="86"/>
      <c r="F373" s="172"/>
      <c r="G373" s="172"/>
      <c r="H373" s="172"/>
      <c r="I373" s="113"/>
    </row>
    <row r="374" spans="1:9" ht="15.75">
      <c r="A374" s="179"/>
      <c r="B374" s="160"/>
      <c r="C374" s="86"/>
      <c r="D374" s="86"/>
      <c r="E374" s="86"/>
      <c r="F374" s="172"/>
      <c r="G374" s="172"/>
      <c r="H374" s="172"/>
      <c r="I374" s="113"/>
    </row>
    <row r="375" spans="1:9" ht="15.75">
      <c r="A375" s="179" t="s">
        <v>431</v>
      </c>
      <c r="B375" s="156" t="s">
        <v>432</v>
      </c>
      <c r="C375" s="86"/>
      <c r="D375" s="86"/>
      <c r="E375" s="86"/>
      <c r="F375" s="172"/>
      <c r="G375" s="172"/>
      <c r="H375" s="172"/>
      <c r="I375" s="86"/>
    </row>
    <row r="376" spans="2:9" ht="15.75">
      <c r="B376" s="184" t="s">
        <v>171</v>
      </c>
      <c r="C376" s="160" t="s">
        <v>433</v>
      </c>
      <c r="D376" s="160"/>
      <c r="E376" s="160"/>
      <c r="F376" s="160"/>
      <c r="G376" s="160"/>
      <c r="H376" s="172"/>
      <c r="I376" s="86"/>
    </row>
    <row r="377" spans="1:9" ht="15.75">
      <c r="A377" s="4"/>
      <c r="B377" s="160"/>
      <c r="C377" s="160" t="s">
        <v>434</v>
      </c>
      <c r="D377" s="160"/>
      <c r="E377" s="160"/>
      <c r="F377" s="160"/>
      <c r="G377" s="160"/>
      <c r="H377" s="172"/>
      <c r="I377" s="86"/>
    </row>
    <row r="378" spans="1:9" ht="15.75">
      <c r="A378" s="4"/>
      <c r="B378" s="160"/>
      <c r="C378" s="160" t="s">
        <v>435</v>
      </c>
      <c r="D378" s="160"/>
      <c r="E378" s="160"/>
      <c r="F378" s="160"/>
      <c r="G378" s="160"/>
      <c r="H378" s="172"/>
      <c r="I378" s="86"/>
    </row>
    <row r="379" spans="1:9" ht="15.75">
      <c r="A379" s="4"/>
      <c r="B379" s="160"/>
      <c r="C379" s="160"/>
      <c r="D379" s="160"/>
      <c r="E379" s="160"/>
      <c r="F379" s="160"/>
      <c r="G379" s="160"/>
      <c r="H379" s="172"/>
      <c r="I379" s="170" t="s">
        <v>346</v>
      </c>
    </row>
    <row r="380" spans="1:9" ht="15.75">
      <c r="A380" s="4"/>
      <c r="B380" s="160"/>
      <c r="C380" s="160"/>
      <c r="D380" s="160"/>
      <c r="E380" s="160"/>
      <c r="F380" s="160"/>
      <c r="G380" s="160"/>
      <c r="H380" s="170" t="s">
        <v>346</v>
      </c>
      <c r="I380" s="170" t="s">
        <v>436</v>
      </c>
    </row>
    <row r="381" spans="1:9" ht="15.75">
      <c r="A381" s="4"/>
      <c r="B381" s="160"/>
      <c r="C381" s="160"/>
      <c r="D381" s="160"/>
      <c r="E381" s="160"/>
      <c r="F381" s="160"/>
      <c r="G381" s="160"/>
      <c r="H381" s="170" t="s">
        <v>437</v>
      </c>
      <c r="I381" s="170" t="s">
        <v>438</v>
      </c>
    </row>
    <row r="382" spans="1:9" ht="7.5" customHeight="1">
      <c r="A382" s="4"/>
      <c r="B382" s="160"/>
      <c r="C382" s="160"/>
      <c r="D382" s="160"/>
      <c r="E382" s="160"/>
      <c r="F382" s="160"/>
      <c r="G382" s="160"/>
      <c r="H382" s="113"/>
      <c r="I382" s="113"/>
    </row>
    <row r="383" spans="1:9" ht="18" customHeight="1">
      <c r="A383" s="218"/>
      <c r="B383" s="160"/>
      <c r="C383" s="160" t="s">
        <v>439</v>
      </c>
      <c r="D383" s="160"/>
      <c r="E383" s="160"/>
      <c r="F383" s="160"/>
      <c r="G383" s="160"/>
      <c r="H383" s="219">
        <v>254142000</v>
      </c>
      <c r="I383" s="219">
        <v>309067613</v>
      </c>
    </row>
    <row r="384" spans="1:9" ht="18" customHeight="1">
      <c r="A384" s="218"/>
      <c r="C384" s="160" t="s">
        <v>440</v>
      </c>
      <c r="E384" s="86"/>
      <c r="F384" s="86"/>
      <c r="G384" s="86"/>
      <c r="H384" s="220">
        <v>901855793</v>
      </c>
      <c r="I384" s="220">
        <v>901855793</v>
      </c>
    </row>
    <row r="385" spans="1:9" ht="18" customHeight="1">
      <c r="A385" s="218"/>
      <c r="C385" s="160" t="s">
        <v>441</v>
      </c>
      <c r="E385" s="86"/>
      <c r="F385" s="86"/>
      <c r="G385" s="86"/>
      <c r="H385" s="221">
        <f>H383/H384*100</f>
        <v>28.179893279235163</v>
      </c>
      <c r="I385" s="221">
        <f>I383/I384*100</f>
        <v>34.27018104212588</v>
      </c>
    </row>
    <row r="386" spans="1:9" ht="15.75">
      <c r="A386" s="218"/>
      <c r="B386" s="184"/>
      <c r="C386" s="184"/>
      <c r="D386" s="184"/>
      <c r="E386" s="184"/>
      <c r="F386" s="86"/>
      <c r="G386" s="86"/>
      <c r="H386" s="86"/>
      <c r="I386" s="86"/>
    </row>
    <row r="387" spans="1:9" ht="15.75">
      <c r="A387" s="218"/>
      <c r="B387" s="184" t="s">
        <v>178</v>
      </c>
      <c r="C387" s="160" t="s">
        <v>442</v>
      </c>
      <c r="D387" s="184"/>
      <c r="E387" s="184"/>
      <c r="F387" s="86"/>
      <c r="G387" s="86"/>
      <c r="H387" s="86"/>
      <c r="I387" s="86"/>
    </row>
    <row r="388" spans="1:9" ht="15.75">
      <c r="A388" s="218"/>
      <c r="B388" s="184"/>
      <c r="C388" s="160" t="s">
        <v>443</v>
      </c>
      <c r="D388" s="184"/>
      <c r="E388" s="184"/>
      <c r="F388" s="86"/>
      <c r="G388" s="86"/>
      <c r="H388" s="86"/>
      <c r="I388" s="86"/>
    </row>
    <row r="389" spans="1:9" ht="15.75">
      <c r="A389" s="218"/>
      <c r="B389" s="184"/>
      <c r="C389" s="160"/>
      <c r="D389" s="184"/>
      <c r="E389" s="184"/>
      <c r="F389" s="86"/>
      <c r="G389" s="86"/>
      <c r="H389" s="86"/>
      <c r="I389" s="86"/>
    </row>
    <row r="390" spans="2:9" ht="15.75">
      <c r="B390" s="184"/>
      <c r="C390" s="184"/>
      <c r="D390" s="184"/>
      <c r="E390" s="184"/>
      <c r="F390" s="86"/>
      <c r="G390" s="86"/>
      <c r="H390" s="86"/>
      <c r="I390" s="86"/>
    </row>
    <row r="391" spans="2:9" ht="15.75">
      <c r="B391" s="184"/>
      <c r="C391" s="184"/>
      <c r="D391" s="184"/>
      <c r="E391" s="184"/>
      <c r="F391" s="86"/>
      <c r="G391" s="86"/>
      <c r="H391" s="86"/>
      <c r="I391" s="86"/>
    </row>
    <row r="392" spans="2:9" ht="15.75">
      <c r="B392" s="184"/>
      <c r="C392" s="184"/>
      <c r="D392" s="184"/>
      <c r="E392" s="184"/>
      <c r="F392" s="86"/>
      <c r="G392" s="86"/>
      <c r="H392" s="86"/>
      <c r="I392" s="86"/>
    </row>
    <row r="393" spans="2:9" ht="15.75">
      <c r="B393" s="184"/>
      <c r="C393" s="184"/>
      <c r="D393" s="184"/>
      <c r="E393" s="184"/>
      <c r="F393" s="86"/>
      <c r="G393" s="86"/>
      <c r="H393" s="86"/>
      <c r="I393" s="86"/>
    </row>
    <row r="394" spans="2:9" ht="15.75">
      <c r="B394" s="184"/>
      <c r="C394" s="184"/>
      <c r="D394" s="184"/>
      <c r="E394" s="184"/>
      <c r="F394" s="86"/>
      <c r="G394" s="86"/>
      <c r="H394" s="86"/>
      <c r="I394" s="86"/>
    </row>
    <row r="395" spans="3:9" ht="15.75">
      <c r="C395" s="86"/>
      <c r="D395" s="86"/>
      <c r="E395" s="86"/>
      <c r="F395" s="86"/>
      <c r="G395" s="86"/>
      <c r="H395" s="86"/>
      <c r="I395" s="86"/>
    </row>
    <row r="396" spans="3:9" ht="15.75">
      <c r="C396" s="86"/>
      <c r="D396" s="86"/>
      <c r="E396" s="86"/>
      <c r="F396" s="86"/>
      <c r="G396" s="86"/>
      <c r="H396" s="86"/>
      <c r="I396" s="86"/>
    </row>
    <row r="397" spans="1:9" ht="15.75">
      <c r="A397" s="169" t="s">
        <v>444</v>
      </c>
      <c r="B397" s="86"/>
      <c r="C397" s="86"/>
      <c r="D397" s="86"/>
      <c r="G397" s="86"/>
      <c r="H397" s="86"/>
      <c r="I397" s="86"/>
    </row>
    <row r="398" spans="1:9" ht="15.75">
      <c r="A398" s="86"/>
      <c r="B398" s="86"/>
      <c r="C398" s="86"/>
      <c r="D398" s="86"/>
      <c r="G398" s="86"/>
      <c r="H398" s="86"/>
      <c r="I398" s="86"/>
    </row>
    <row r="399" spans="1:9" ht="15.75">
      <c r="A399" s="86"/>
      <c r="B399" s="86"/>
      <c r="C399" s="86"/>
      <c r="D399" s="86"/>
      <c r="G399" s="86"/>
      <c r="H399" s="86"/>
      <c r="I399" s="86"/>
    </row>
    <row r="400" spans="1:9" ht="15.75">
      <c r="A400" s="86"/>
      <c r="B400" s="86"/>
      <c r="C400" s="86"/>
      <c r="D400" s="86"/>
      <c r="G400" s="86"/>
      <c r="H400" s="86"/>
      <c r="I400" s="86"/>
    </row>
    <row r="401" spans="1:9" ht="15.75">
      <c r="A401" s="86" t="s">
        <v>445</v>
      </c>
      <c r="B401" s="86"/>
      <c r="C401" s="86"/>
      <c r="D401" s="86"/>
      <c r="G401" s="86"/>
      <c r="H401" s="86"/>
      <c r="I401" s="86"/>
    </row>
    <row r="402" spans="1:9" ht="15.75">
      <c r="A402" s="86" t="s">
        <v>446</v>
      </c>
      <c r="B402" s="86"/>
      <c r="C402" s="86"/>
      <c r="D402" s="86"/>
      <c r="G402" s="86"/>
      <c r="H402" s="86"/>
      <c r="I402" s="86"/>
    </row>
    <row r="403" spans="1:9" ht="15.75">
      <c r="A403" s="86" t="s">
        <v>447</v>
      </c>
      <c r="B403" s="86"/>
      <c r="C403" s="86"/>
      <c r="D403" s="86"/>
      <c r="G403" s="86"/>
      <c r="H403" s="86"/>
      <c r="I403" s="86"/>
    </row>
    <row r="404" spans="3:9" ht="15.75">
      <c r="C404" s="86"/>
      <c r="D404" s="86"/>
      <c r="E404" s="86"/>
      <c r="F404" s="86"/>
      <c r="G404" s="86"/>
      <c r="H404" s="86"/>
      <c r="I404" s="86"/>
    </row>
    <row r="405" spans="3:9" ht="15.75">
      <c r="C405" s="86"/>
      <c r="D405" s="86"/>
      <c r="E405" s="86"/>
      <c r="F405" s="86"/>
      <c r="G405" s="86"/>
      <c r="H405" s="86"/>
      <c r="I405" s="86"/>
    </row>
    <row r="406" spans="3:7" ht="15.75">
      <c r="C406" s="86"/>
      <c r="D406" s="86"/>
      <c r="E406" s="86"/>
      <c r="F406" s="86"/>
      <c r="G406" s="86"/>
    </row>
    <row r="407" spans="3:7" ht="15.75">
      <c r="C407" s="86"/>
      <c r="D407" s="86"/>
      <c r="E407" s="86"/>
      <c r="F407" s="86"/>
      <c r="G407" s="86"/>
    </row>
    <row r="424" spans="1:9" ht="15.75">
      <c r="A424" s="256"/>
      <c r="B424" s="257"/>
      <c r="C424" s="257"/>
      <c r="D424" s="257"/>
      <c r="E424" s="257"/>
      <c r="F424" s="257"/>
      <c r="G424" s="257"/>
      <c r="H424" s="257"/>
      <c r="I424" s="257"/>
    </row>
  </sheetData>
  <mergeCells count="11">
    <mergeCell ref="A424:I424"/>
    <mergeCell ref="A364:I364"/>
    <mergeCell ref="F342:G342"/>
    <mergeCell ref="H342:I342"/>
    <mergeCell ref="A310:I310"/>
    <mergeCell ref="A55:I55"/>
    <mergeCell ref="A110:I110"/>
    <mergeCell ref="A169:I169"/>
    <mergeCell ref="A240:I240"/>
    <mergeCell ref="F175:G175"/>
    <mergeCell ref="H175:I175"/>
  </mergeCells>
  <printOptions/>
  <pageMargins left="0.4" right="0.2" top="0.6" bottom="0.4" header="0.31496062992126" footer="0.52"/>
  <pageSetup horizontalDpi="180" verticalDpi="180" orientation="portrait" scale="90" r:id="rId1"/>
  <rowBreaks count="6" manualBreakCount="6">
    <brk id="55" max="8" man="1"/>
    <brk id="110" max="8" man="1"/>
    <brk id="170" max="8" man="1"/>
    <brk id="240" max="8" man="1"/>
    <brk id="310" max="8" man="1"/>
    <brk id="3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Metroplex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Reiza</cp:lastModifiedBy>
  <cp:lastPrinted>2006-03-30T07:55:10Z</cp:lastPrinted>
  <dcterms:created xsi:type="dcterms:W3CDTF">2006-03-30T01:57:46Z</dcterms:created>
  <dcterms:modified xsi:type="dcterms:W3CDTF">2006-04-05T02:23:09Z</dcterms:modified>
  <cp:category/>
  <cp:version/>
  <cp:contentType/>
  <cp:contentStatus/>
</cp:coreProperties>
</file>