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CF" sheetId="4" r:id="rId4"/>
    <sheet name="Consol_EQ" sheetId="5" r:id="rId5"/>
    <sheet name="Consol_RGL" sheetId="6" r:id="rId6"/>
  </sheets>
  <externalReferences>
    <externalReference r:id="rId9"/>
  </externalReferences>
  <definedNames>
    <definedName name="_xlnm.Print_Area" localSheetId="2">'Consol_BS'!$A$1:$E$57</definedName>
    <definedName name="_xlnm.Print_Area" localSheetId="3">'Consol_CF'!$A$1:$G$69</definedName>
    <definedName name="_xlnm.Print_Area" localSheetId="1">'Consol_PL'!$A$1:$I$52</definedName>
    <definedName name="_xlnm.Print_Area" localSheetId="5">'Consol_RGL'!$A$1:$D$52</definedName>
    <definedName name="_xlnm.Print_Area" localSheetId="0">'Summary'!$A$1:$J$48</definedName>
  </definedNames>
  <calcPr fullCalcOnLoad="1"/>
</workbook>
</file>

<file path=xl/comments5.xml><?xml version="1.0" encoding="utf-8"?>
<comments xmlns="http://schemas.openxmlformats.org/spreadsheetml/2006/main">
  <authors>
    <author>chaiyk</author>
  </authors>
  <commentList>
    <comment ref="D14" authorId="0">
      <text>
        <r>
          <rPr>
            <b/>
            <sz val="8"/>
            <rFont val="Tahoma"/>
            <family val="0"/>
          </rPr>
          <t>revaluation reserves + all equity debt instrument</t>
        </r>
      </text>
    </comment>
  </commentList>
</comments>
</file>

<file path=xl/sharedStrings.xml><?xml version="1.0" encoding="utf-8"?>
<sst xmlns="http://schemas.openxmlformats.org/spreadsheetml/2006/main" count="247" uniqueCount="163">
  <si>
    <t>MITHRIL BERHAD</t>
  </si>
  <si>
    <t>(Company No.:577765-U)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</si>
  <si>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</si>
  <si>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</si>
  <si>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</si>
  <si>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</si>
  <si>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</si>
  <si>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</si>
  <si>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</si>
  <si>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</si>
  <si>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</si>
  <si>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</si>
  <si>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</si>
  <si>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</si>
  <si>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</si>
  <si>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RM</t>
  </si>
  <si>
    <t>N/A</t>
  </si>
  <si>
    <t>CONDENSED CONSOLIDATED BALANCE SHEETS</t>
  </si>
  <si>
    <t>As at</t>
  </si>
  <si>
    <t>Property, Plant and Equipment</t>
  </si>
  <si>
    <t>Other Investments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</si>
  <si>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</si>
  <si>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</si>
  <si>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</si>
  <si>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</si>
  <si>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</si>
  <si>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</si>
  <si>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Short-term Borrowings</t>
  </si>
  <si>
    <t>Taxation</t>
  </si>
  <si>
    <t>Share Capital</t>
  </si>
  <si>
    <t>ICCPS (Equity)</t>
  </si>
  <si>
    <t>RCULS (Equity)</t>
  </si>
  <si>
    <t>Reserves and Accumulated Losses</t>
  </si>
  <si>
    <t>Borrowings</t>
  </si>
  <si>
    <t>CASH FLOWS FROM OPERATING ACTIVITIES</t>
  </si>
  <si>
    <t>Adjustment for non-cash flow:-</t>
  </si>
  <si>
    <t>Depreciation</t>
  </si>
  <si>
    <t>Interest expenses</t>
  </si>
  <si>
    <t>Interest income</t>
  </si>
  <si>
    <t>Changes in working capital</t>
  </si>
  <si>
    <t>Tax paid</t>
  </si>
  <si>
    <t>CASH FLOWS FROM INVESTING ACTIVITIES</t>
  </si>
  <si>
    <t>Purchase of property, plant and equipment</t>
  </si>
  <si>
    <t>Interest received</t>
  </si>
  <si>
    <t>Proceeds from disposal of quoted shares</t>
  </si>
  <si>
    <t>CASH FLOWS FROM FINANCING ACTIVITIES</t>
  </si>
  <si>
    <t>Net Change in Cash and Cash Equivalents</t>
  </si>
  <si>
    <t>Cash and Cash Equivalents at beginning of the period</t>
  </si>
  <si>
    <t>Cash &amp; Cash Equivalents at the end of the period</t>
  </si>
  <si>
    <t>Cash and Cash Equivalents at end of the period</t>
  </si>
  <si>
    <t xml:space="preserve"> - Bank &amp; cash balances</t>
  </si>
  <si>
    <t xml:space="preserve"> - Bank overdrafts - MBB,Tajo Bhd.</t>
  </si>
  <si>
    <t xml:space="preserve"> - Bank overdrafts - Tajo Bhd &amp; Tajo Project Mgnt</t>
  </si>
  <si>
    <t>Cash and cash equivalents comprise :</t>
  </si>
  <si>
    <t xml:space="preserve">  Cash and Bank Balances</t>
  </si>
  <si>
    <t xml:space="preserve">  Bank Overdrafts</t>
  </si>
  <si>
    <t>Non-Distributable</t>
  </si>
  <si>
    <t>Distributable</t>
  </si>
  <si>
    <t>SHARE</t>
  </si>
  <si>
    <t>OTHER</t>
  </si>
  <si>
    <t>ACCUMULATED</t>
  </si>
  <si>
    <t>TOTAL</t>
  </si>
  <si>
    <t>CAPITAL</t>
  </si>
  <si>
    <t>PREMIUM</t>
  </si>
  <si>
    <t>RESERVES</t>
  </si>
  <si>
    <t>LOSSES</t>
  </si>
  <si>
    <t>Balance at beginning of period</t>
  </si>
  <si>
    <t>Movement during the period</t>
  </si>
  <si>
    <t>(Cumulative)</t>
  </si>
  <si>
    <t>Balance at end of period</t>
  </si>
  <si>
    <t>Surplus/(deficit) on Revaluation</t>
  </si>
  <si>
    <t>Others</t>
  </si>
  <si>
    <t>Net Gains/(Losses) not recognised in the income statements</t>
  </si>
  <si>
    <t>PART A3 : ADDITIONAL INFORMATION</t>
  </si>
  <si>
    <t>Gross interest income</t>
  </si>
  <si>
    <t>Gross interest expenses</t>
  </si>
  <si>
    <t>Goodwill on Consolidation</t>
  </si>
  <si>
    <t>ICULS (Equity)</t>
  </si>
  <si>
    <t>RCSLS (Equity)</t>
  </si>
  <si>
    <t>ICCPS (Liability)</t>
  </si>
  <si>
    <t>RCULS (Liability)</t>
  </si>
  <si>
    <t>ICULS (Liability)</t>
  </si>
  <si>
    <t>RCSLS (Liability)</t>
  </si>
  <si>
    <t>Proceeds from borrowings</t>
  </si>
  <si>
    <t>Repayment of hire purchase creditors</t>
  </si>
  <si>
    <t>Repayment of term loan</t>
  </si>
  <si>
    <t>Interest paid</t>
  </si>
  <si>
    <t>Investment Properties</t>
  </si>
  <si>
    <t>(At 1st July 2004)</t>
  </si>
  <si>
    <t>Amortisation of goodwill</t>
  </si>
  <si>
    <t>(unaudited)</t>
  </si>
  <si>
    <t>(audited)</t>
  </si>
  <si>
    <t>The Condensed Consolidated Balance Sheets should be read in conjunction with the audited financial</t>
  </si>
  <si>
    <t xml:space="preserve">The Condensed Consolidated Statements of Equity should be read in conjunction with the audited </t>
  </si>
  <si>
    <t>(At 1st July 2005)</t>
  </si>
  <si>
    <t>As at End of Current</t>
  </si>
  <si>
    <t xml:space="preserve">As at Preceding Financial </t>
  </si>
  <si>
    <t>Quarter</t>
  </si>
  <si>
    <t>Year End</t>
  </si>
  <si>
    <t>Current</t>
  </si>
  <si>
    <t>Comparative</t>
  </si>
  <si>
    <t>Quarter Ended</t>
  </si>
  <si>
    <t>Cumulative</t>
  </si>
  <si>
    <t>To Date</t>
  </si>
  <si>
    <t>Operating expenses</t>
  </si>
  <si>
    <t>Other operating income</t>
  </si>
  <si>
    <t>Finance costs</t>
  </si>
  <si>
    <t>Minority interest</t>
  </si>
  <si>
    <t>EPS - Basic (sen)</t>
  </si>
  <si>
    <t>Non- Current Assets</t>
  </si>
  <si>
    <t>Net Current Assets</t>
  </si>
  <si>
    <t>Financed by :</t>
  </si>
  <si>
    <t>Shareholders' Funds</t>
  </si>
  <si>
    <t>Deferred Tax Liabilities</t>
  </si>
  <si>
    <t xml:space="preserve">Cumulative </t>
  </si>
  <si>
    <t>The Condensed Consolidated Income Statements should be read in conjunction with the audited financial</t>
  </si>
  <si>
    <t xml:space="preserve">The Condensed Consolidated Cash Flow Statements should be read in conjunction with the audited </t>
  </si>
  <si>
    <t>Decrease/(Increase) in inventories</t>
  </si>
  <si>
    <t>UNAUDITED CONDENSED CONSOLIDATED INCOME STATEMENTS</t>
  </si>
  <si>
    <t>30th June 2005</t>
  </si>
  <si>
    <t>Profit / (Loss) before tax</t>
  </si>
  <si>
    <t>Operating profit before changes in working capital</t>
  </si>
  <si>
    <t>Transfer of Reserve During the period</t>
  </si>
  <si>
    <t>UNAUDITED CONDENSED CONSOLIDATED STATEMENTS OF CHANGES IN EQUITY</t>
  </si>
  <si>
    <t>Net Loss (Cumulative)</t>
  </si>
  <si>
    <t>Total recognised losses</t>
  </si>
  <si>
    <t>UNAUDITED CONDENSED CONSOLIDATED STATEMENT OF RECOGNISED GAINS AND LOSSES</t>
  </si>
  <si>
    <t>UNAUDITED CONDENSED CONSOLIDATED CASH FLOW STATEMENTS</t>
  </si>
  <si>
    <t>Net cash used in investing activities</t>
  </si>
  <si>
    <t>The Board of Directors is pleased to announce the unaudited results of the Group for the Quarter</t>
  </si>
  <si>
    <t>Cumulative Quarter ended</t>
  </si>
  <si>
    <t>statements for the year ended 30 June 2005.</t>
  </si>
  <si>
    <t>Decrease/(Increase) in receivables</t>
  </si>
  <si>
    <t>Cash generated from/(used in) operations</t>
  </si>
  <si>
    <t>Net cash generated from/(used in) operating activities</t>
  </si>
  <si>
    <t>Net cash generated from investing activities</t>
  </si>
  <si>
    <t>financial statements for the year ended 30 June 2005.</t>
  </si>
  <si>
    <t xml:space="preserve"> financial statements for the year ended 30 June 2005.</t>
  </si>
  <si>
    <t>Profit/(Loss)  before tax</t>
  </si>
  <si>
    <t>Profit/(Loss) before tax</t>
  </si>
  <si>
    <t>Profit/(Loss) after tax and minority interest</t>
  </si>
  <si>
    <t>Net profit/(loss) for the period</t>
  </si>
  <si>
    <t>Profit/(Loss) after tax</t>
  </si>
  <si>
    <t>Basic earning/(loss) per share(sen)</t>
  </si>
  <si>
    <t>QUARTERLY REPORT - 31st MARCH 2006</t>
  </si>
  <si>
    <t>ended 31st March 2006.</t>
  </si>
  <si>
    <t>31.03.06</t>
  </si>
  <si>
    <t>31.03.05</t>
  </si>
  <si>
    <t>FOR THE QUARTER ENDED 31ST MARCH 2006</t>
  </si>
  <si>
    <t>9 Months</t>
  </si>
  <si>
    <t>AS AT 31st MARCH 2006</t>
  </si>
  <si>
    <t>31st March 2006</t>
  </si>
  <si>
    <t>9 Months Ended</t>
  </si>
  <si>
    <t>31st March 2005</t>
  </si>
  <si>
    <t>FOR THE CUMULATIVE QUARTER ENDED 31ST MARCH 2006</t>
  </si>
  <si>
    <t>(At 31st March 2006)</t>
  </si>
  <si>
    <t>(At 31st March 2005)</t>
  </si>
  <si>
    <t>31st March</t>
  </si>
  <si>
    <t xml:space="preserve">      - Diluted (sen)</t>
  </si>
  <si>
    <t>a- Net assets per share (RM)</t>
  </si>
  <si>
    <t>b- Net tangible assets per share (RM)</t>
  </si>
  <si>
    <t>(Decrease)/Increase in payables</t>
  </si>
  <si>
    <t>Profit from operations</t>
  </si>
</sst>
</file>

<file path=xl/styles.xml><?xml version="1.0" encoding="utf-8"?>
<styleSheet xmlns="http://schemas.openxmlformats.org/spreadsheetml/2006/main">
  <numFmts count="5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* #,##0_);_(* \(#,##0\);_(* &quot;-&quot;_);_(@_)"/>
    <numFmt numFmtId="170" formatCode="_(&quot;MYR&quot;* #,##0.00_);_(&quot;MYR&quot;* \(#,##0.00\);_(&quot;MY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_);_(* \(#,##0\);_(* &quot;-&quot;??_);_(@_)"/>
    <numFmt numFmtId="191" formatCode="0.00_);[Red]\(0.00\)"/>
    <numFmt numFmtId="192" formatCode="0.00;[Red]0.00"/>
    <numFmt numFmtId="193" formatCode="0_);[Red]\(0\)"/>
    <numFmt numFmtId="194" formatCode="#,##0.000_);[Red]\(#,##0.000\)"/>
    <numFmt numFmtId="195" formatCode="#,##0.0000_);[Red]\(#,##0.0000\)"/>
    <numFmt numFmtId="196" formatCode="#,##0.0_);[Red]\(#,##0.0\)"/>
    <numFmt numFmtId="197" formatCode="_(* #,##0.0_);_(* \(#,##0.0\);_(* &quot;-&quot;??_);_(@_)"/>
    <numFmt numFmtId="198" formatCode="#,##0.0_);\(#,##0.0\)"/>
    <numFmt numFmtId="199" formatCode="#,##0.0000_);\(#,##0.0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_);_(* \(#,##0.0\);_(* &quot;-&quot;_);_(@_)"/>
    <numFmt numFmtId="205" formatCode="_(* #,##0.00_);_(* \(#,##0.00\);_(* &quot;-&quot;_);_(@_)"/>
    <numFmt numFmtId="206" formatCode="0.0000"/>
    <numFmt numFmtId="207" formatCode="#,##0.000_);\(#,##0.000\)"/>
  </numFmts>
  <fonts count="10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0" fontId="5" fillId="0" borderId="1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14" fontId="5" fillId="0" borderId="0" xfId="19" applyNumberFormat="1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 applyBorder="1">
      <alignment/>
      <protection/>
    </xf>
    <xf numFmtId="37" fontId="2" fillId="0" borderId="0" xfId="19" applyNumberFormat="1" applyFont="1">
      <alignment/>
      <protection/>
    </xf>
    <xf numFmtId="0" fontId="2" fillId="0" borderId="0" xfId="19" applyFont="1" applyAlignment="1">
      <alignment horizontal="justify" wrapText="1"/>
      <protection/>
    </xf>
    <xf numFmtId="0" fontId="2" fillId="0" borderId="0" xfId="19" applyFont="1" applyAlignment="1">
      <alignment horizontal="left" wrapText="1"/>
      <protection/>
    </xf>
    <xf numFmtId="0" fontId="5" fillId="0" borderId="1" xfId="19" applyFont="1" applyBorder="1" applyAlignment="1">
      <alignment horizontal="centerContinuous"/>
      <protection/>
    </xf>
    <xf numFmtId="0" fontId="0" fillId="0" borderId="0" xfId="0" applyFont="1" applyAlignment="1">
      <alignment/>
    </xf>
    <xf numFmtId="37" fontId="2" fillId="0" borderId="0" xfId="15" applyNumberFormat="1" applyFont="1" applyBorder="1" applyAlignment="1">
      <alignment horizontal="right"/>
    </xf>
    <xf numFmtId="37" fontId="2" fillId="0" borderId="0" xfId="15" applyNumberFormat="1" applyFont="1" applyBorder="1" applyAlignment="1">
      <alignment/>
    </xf>
    <xf numFmtId="37" fontId="2" fillId="0" borderId="0" xfId="19" applyNumberFormat="1" applyFont="1" applyBorder="1">
      <alignment/>
      <protection/>
    </xf>
    <xf numFmtId="37" fontId="2" fillId="0" borderId="0" xfId="15" applyNumberFormat="1" applyFont="1" applyAlignment="1">
      <alignment horizontal="right"/>
    </xf>
    <xf numFmtId="37" fontId="2" fillId="0" borderId="0" xfId="15" applyNumberFormat="1" applyFont="1" applyAlignment="1">
      <alignment/>
    </xf>
    <xf numFmtId="199" fontId="2" fillId="0" borderId="0" xfId="19" applyNumberFormat="1" applyFont="1">
      <alignment/>
      <protection/>
    </xf>
    <xf numFmtId="199" fontId="2" fillId="0" borderId="0" xfId="15" applyNumberFormat="1" applyFont="1" applyBorder="1" applyAlignment="1">
      <alignment horizontal="right"/>
    </xf>
    <xf numFmtId="0" fontId="5" fillId="0" borderId="0" xfId="19" applyFont="1" applyBorder="1" applyAlignment="1">
      <alignment horizontal="centerContinuous"/>
      <protection/>
    </xf>
    <xf numFmtId="0" fontId="5" fillId="0" borderId="0" xfId="19" applyFont="1" applyBorder="1" applyAlignment="1">
      <alignment horizontal="center"/>
      <protection/>
    </xf>
    <xf numFmtId="169" fontId="0" fillId="0" borderId="0" xfId="0" applyNumberFormat="1" applyFont="1" applyAlignment="1">
      <alignment/>
    </xf>
    <xf numFmtId="0" fontId="0" fillId="0" borderId="0" xfId="19" applyFont="1">
      <alignment/>
      <protection/>
    </xf>
    <xf numFmtId="0" fontId="6" fillId="0" borderId="0" xfId="19" applyFont="1">
      <alignment/>
      <protection/>
    </xf>
    <xf numFmtId="190" fontId="2" fillId="0" borderId="0" xfId="15" applyNumberFormat="1" applyFont="1" applyBorder="1" applyAlignment="1">
      <alignment horizontal="right"/>
    </xf>
    <xf numFmtId="190" fontId="2" fillId="0" borderId="0" xfId="15" applyNumberFormat="1" applyFont="1" applyAlignment="1">
      <alignment horizontal="right"/>
    </xf>
    <xf numFmtId="190" fontId="2" fillId="0" borderId="0" xfId="19" applyNumberFormat="1" applyFont="1">
      <alignment/>
      <protection/>
    </xf>
    <xf numFmtId="0" fontId="2" fillId="0" borderId="0" xfId="19" applyFont="1" applyAlignment="1">
      <alignment horizontal="center" vertical="top"/>
      <protection/>
    </xf>
    <xf numFmtId="169" fontId="5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2" fillId="0" borderId="0" xfId="0" applyNumberFormat="1" applyFont="1" applyBorder="1" applyAlignment="1">
      <alignment/>
    </xf>
    <xf numFmtId="169" fontId="2" fillId="0" borderId="0" xfId="19" applyNumberFormat="1" applyFont="1">
      <alignment/>
      <protection/>
    </xf>
    <xf numFmtId="169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90" fontId="4" fillId="0" borderId="0" xfId="15" applyNumberFormat="1" applyFont="1" applyFill="1" applyBorder="1" applyAlignment="1" quotePrefix="1">
      <alignment horizontal="center"/>
    </xf>
    <xf numFmtId="169" fontId="2" fillId="0" borderId="0" xfId="0" applyNumberFormat="1" applyFont="1" applyFill="1" applyBorder="1" applyAlignment="1">
      <alignment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90" fontId="5" fillId="0" borderId="0" xfId="15" applyNumberFormat="1" applyFont="1" applyFill="1" applyAlignment="1">
      <alignment horizontal="center"/>
    </xf>
    <xf numFmtId="190" fontId="5" fillId="0" borderId="0" xfId="15" applyNumberFormat="1" applyFont="1" applyFill="1" applyBorder="1" applyAlignment="1">
      <alignment horizontal="center"/>
    </xf>
    <xf numFmtId="169" fontId="7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71" fontId="2" fillId="0" borderId="0" xfId="15" applyFont="1" applyAlignment="1">
      <alignment/>
    </xf>
    <xf numFmtId="171" fontId="2" fillId="0" borderId="0" xfId="15" applyFont="1" applyBorder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15" applyNumberFormat="1" applyFont="1" applyAlignment="1">
      <alignment/>
    </xf>
    <xf numFmtId="169" fontId="2" fillId="0" borderId="0" xfId="15" applyNumberFormat="1" applyFont="1" applyBorder="1" applyAlignment="1">
      <alignment/>
    </xf>
    <xf numFmtId="169" fontId="2" fillId="0" borderId="1" xfId="15" applyNumberFormat="1" applyFont="1" applyBorder="1" applyAlignment="1">
      <alignment/>
    </xf>
    <xf numFmtId="169" fontId="2" fillId="0" borderId="2" xfId="0" applyNumberFormat="1" applyFont="1" applyBorder="1" applyAlignment="1">
      <alignment/>
    </xf>
    <xf numFmtId="169" fontId="2" fillId="0" borderId="2" xfId="15" applyNumberFormat="1" applyFont="1" applyBorder="1" applyAlignment="1">
      <alignment/>
    </xf>
    <xf numFmtId="171" fontId="2" fillId="0" borderId="0" xfId="0" applyNumberFormat="1" applyFont="1" applyFill="1" applyBorder="1" applyAlignment="1">
      <alignment horizontal="right"/>
    </xf>
    <xf numFmtId="171" fontId="2" fillId="0" borderId="0" xfId="15" applyNumberFormat="1" applyFont="1" applyFill="1" applyBorder="1" applyAlignment="1">
      <alignment horizontal="right"/>
    </xf>
    <xf numFmtId="171" fontId="2" fillId="0" borderId="0" xfId="15" applyFont="1" applyFill="1" applyBorder="1" applyAlignment="1">
      <alignment horizontal="right"/>
    </xf>
    <xf numFmtId="169" fontId="7" fillId="0" borderId="0" xfId="0" applyNumberFormat="1" applyFont="1" applyFill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169" fontId="2" fillId="0" borderId="4" xfId="0" applyNumberFormat="1" applyFont="1" applyBorder="1" applyAlignment="1">
      <alignment horizontal="center"/>
    </xf>
    <xf numFmtId="169" fontId="5" fillId="0" borderId="0" xfId="0" applyNumberFormat="1" applyFont="1" applyAlignment="1">
      <alignment horizontal="center"/>
    </xf>
    <xf numFmtId="169" fontId="2" fillId="0" borderId="5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/>
    </xf>
    <xf numFmtId="169" fontId="2" fillId="0" borderId="0" xfId="0" applyNumberFormat="1" applyFont="1" applyBorder="1" applyAlignment="1" quotePrefix="1">
      <alignment/>
    </xf>
    <xf numFmtId="169" fontId="5" fillId="0" borderId="0" xfId="0" applyNumberFormat="1" applyFont="1" applyBorder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169" fontId="5" fillId="2" borderId="6" xfId="0" applyNumberFormat="1" applyFont="1" applyFill="1" applyBorder="1" applyAlignment="1">
      <alignment/>
    </xf>
    <xf numFmtId="169" fontId="5" fillId="2" borderId="5" xfId="0" applyNumberFormat="1" applyFont="1" applyFill="1" applyBorder="1" applyAlignment="1">
      <alignment/>
    </xf>
    <xf numFmtId="169" fontId="2" fillId="2" borderId="7" xfId="0" applyNumberFormat="1" applyFont="1" applyFill="1" applyBorder="1" applyAlignment="1">
      <alignment horizontal="center"/>
    </xf>
    <xf numFmtId="169" fontId="2" fillId="2" borderId="8" xfId="0" applyNumberFormat="1" applyFont="1" applyFill="1" applyBorder="1" applyAlignment="1">
      <alignment/>
    </xf>
    <xf numFmtId="169" fontId="2" fillId="2" borderId="0" xfId="0" applyNumberFormat="1" applyFont="1" applyFill="1" applyBorder="1" applyAlignment="1">
      <alignment/>
    </xf>
    <xf numFmtId="169" fontId="2" fillId="2" borderId="9" xfId="0" applyNumberFormat="1" applyFont="1" applyFill="1" applyBorder="1" applyAlignment="1">
      <alignment horizontal="center"/>
    </xf>
    <xf numFmtId="169" fontId="2" fillId="2" borderId="8" xfId="20" applyNumberFormat="1" applyFont="1" applyFill="1" applyBorder="1">
      <alignment/>
      <protection/>
    </xf>
    <xf numFmtId="169" fontId="2" fillId="2" borderId="0" xfId="20" applyNumberFormat="1" applyFont="1" applyFill="1" applyBorder="1">
      <alignment/>
      <protection/>
    </xf>
    <xf numFmtId="169" fontId="5" fillId="2" borderId="8" xfId="0" applyNumberFormat="1" applyFont="1" applyFill="1" applyBorder="1" applyAlignment="1">
      <alignment/>
    </xf>
    <xf numFmtId="169" fontId="5" fillId="2" borderId="0" xfId="0" applyNumberFormat="1" applyFont="1" applyFill="1" applyBorder="1" applyAlignment="1">
      <alignment/>
    </xf>
    <xf numFmtId="169" fontId="2" fillId="2" borderId="10" xfId="0" applyNumberFormat="1" applyFont="1" applyFill="1" applyBorder="1" applyAlignment="1">
      <alignment horizontal="center"/>
    </xf>
    <xf numFmtId="169" fontId="5" fillId="2" borderId="11" xfId="0" applyNumberFormat="1" applyFont="1" applyFill="1" applyBorder="1" applyAlignment="1">
      <alignment/>
    </xf>
    <xf numFmtId="169" fontId="5" fillId="2" borderId="1" xfId="0" applyNumberFormat="1" applyFont="1" applyFill="1" applyBorder="1" applyAlignment="1">
      <alignment/>
    </xf>
    <xf numFmtId="169" fontId="2" fillId="2" borderId="12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Continuous"/>
    </xf>
    <xf numFmtId="0" fontId="2" fillId="0" borderId="7" xfId="0" applyNumberFormat="1" applyFont="1" applyBorder="1" applyAlignment="1">
      <alignment horizontal="centerContinuous"/>
    </xf>
    <xf numFmtId="0" fontId="2" fillId="0" borderId="13" xfId="0" applyNumberFormat="1" applyFont="1" applyBorder="1" applyAlignment="1">
      <alignment horizontal="center"/>
    </xf>
    <xf numFmtId="169" fontId="2" fillId="0" borderId="7" xfId="0" applyNumberFormat="1" applyFont="1" applyBorder="1" applyAlignment="1">
      <alignment/>
    </xf>
    <xf numFmtId="169" fontId="2" fillId="0" borderId="14" xfId="0" applyNumberFormat="1" applyFont="1" applyBorder="1" applyAlignment="1">
      <alignment horizontal="center"/>
    </xf>
    <xf numFmtId="169" fontId="2" fillId="0" borderId="11" xfId="0" applyNumberFormat="1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9" fontId="2" fillId="0" borderId="9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69" fontId="2" fillId="0" borderId="8" xfId="0" applyNumberFormat="1" applyFont="1" applyBorder="1" applyAlignment="1">
      <alignment horizontal="center"/>
    </xf>
    <xf numFmtId="169" fontId="2" fillId="0" borderId="13" xfId="0" applyNumberFormat="1" applyFont="1" applyBorder="1" applyAlignment="1">
      <alignment horizontal="center"/>
    </xf>
    <xf numFmtId="169" fontId="2" fillId="0" borderId="9" xfId="0" applyNumberFormat="1" applyFont="1" applyBorder="1" applyAlignment="1">
      <alignment horizontal="center"/>
    </xf>
    <xf numFmtId="169" fontId="4" fillId="0" borderId="0" xfId="0" applyNumberFormat="1" applyFont="1" applyAlignment="1">
      <alignment/>
    </xf>
    <xf numFmtId="169" fontId="2" fillId="0" borderId="14" xfId="0" applyNumberFormat="1" applyFont="1" applyBorder="1" applyAlignment="1">
      <alignment/>
    </xf>
    <xf numFmtId="169" fontId="2" fillId="0" borderId="8" xfId="0" applyNumberFormat="1" applyFont="1" applyBorder="1" applyAlignment="1">
      <alignment/>
    </xf>
    <xf numFmtId="169" fontId="2" fillId="0" borderId="16" xfId="0" applyNumberFormat="1" applyFont="1" applyBorder="1" applyAlignment="1">
      <alignment/>
    </xf>
    <xf numFmtId="190" fontId="2" fillId="0" borderId="0" xfId="15" applyNumberFormat="1" applyFont="1" applyBorder="1" applyAlignment="1">
      <alignment/>
    </xf>
    <xf numFmtId="17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15" applyNumberFormat="1" applyFont="1" applyFill="1" applyAlignment="1" quotePrefix="1">
      <alignment horizontal="center"/>
    </xf>
    <xf numFmtId="0" fontId="4" fillId="0" borderId="0" xfId="15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37" fontId="0" fillId="0" borderId="0" xfId="15" applyNumberFormat="1" applyFont="1" applyFill="1" applyBorder="1" applyAlignment="1">
      <alignment horizontal="centerContinuous"/>
    </xf>
    <xf numFmtId="37" fontId="0" fillId="0" borderId="0" xfId="19" applyNumberFormat="1" applyFont="1" applyFill="1">
      <alignment/>
      <protection/>
    </xf>
    <xf numFmtId="37" fontId="5" fillId="0" borderId="1" xfId="19" applyNumberFormat="1" applyFont="1" applyBorder="1" applyAlignment="1">
      <alignment horizontal="centerContinuous"/>
      <protection/>
    </xf>
    <xf numFmtId="37" fontId="5" fillId="0" borderId="0" xfId="19" applyNumberFormat="1" applyFont="1" applyAlignment="1">
      <alignment horizontal="center"/>
      <protection/>
    </xf>
    <xf numFmtId="37" fontId="5" fillId="0" borderId="1" xfId="19" applyNumberFormat="1" applyFont="1" applyBorder="1" applyAlignment="1">
      <alignment horizontal="center"/>
      <protection/>
    </xf>
    <xf numFmtId="37" fontId="0" fillId="0" borderId="0" xfId="0" applyNumberFormat="1" applyAlignment="1">
      <alignment/>
    </xf>
    <xf numFmtId="171" fontId="2" fillId="0" borderId="0" xfId="15" applyFont="1" applyBorder="1" applyAlignment="1">
      <alignment horizontal="right"/>
    </xf>
    <xf numFmtId="199" fontId="2" fillId="0" borderId="0" xfId="19" applyNumberFormat="1" applyFont="1" applyAlignment="1">
      <alignment horizontal="right"/>
      <protection/>
    </xf>
    <xf numFmtId="197" fontId="2" fillId="0" borderId="0" xfId="15" applyNumberFormat="1" applyFont="1" applyBorder="1" applyAlignment="1">
      <alignment horizontal="right"/>
    </xf>
    <xf numFmtId="197" fontId="2" fillId="0" borderId="0" xfId="15" applyNumberFormat="1" applyFont="1" applyAlignment="1">
      <alignment/>
    </xf>
    <xf numFmtId="197" fontId="2" fillId="0" borderId="0" xfId="15" applyNumberFormat="1" applyFont="1" applyBorder="1" applyAlignment="1">
      <alignment/>
    </xf>
    <xf numFmtId="190" fontId="2" fillId="0" borderId="0" xfId="15" applyNumberFormat="1" applyFont="1" applyAlignment="1">
      <alignment/>
    </xf>
    <xf numFmtId="190" fontId="2" fillId="0" borderId="0" xfId="15" applyNumberFormat="1" applyFont="1" applyBorder="1" applyAlignment="1">
      <alignment horizontal="right" vertical="top"/>
    </xf>
    <xf numFmtId="190" fontId="2" fillId="0" borderId="0" xfId="15" applyNumberFormat="1" applyFont="1" applyBorder="1" applyAlignment="1">
      <alignment vertical="top"/>
    </xf>
    <xf numFmtId="190" fontId="2" fillId="0" borderId="0" xfId="15" applyNumberFormat="1" applyFont="1" applyAlignment="1">
      <alignment vertical="top"/>
    </xf>
    <xf numFmtId="190" fontId="2" fillId="0" borderId="1" xfId="15" applyNumberFormat="1" applyFont="1" applyBorder="1" applyAlignment="1">
      <alignment horizontal="right"/>
    </xf>
    <xf numFmtId="171" fontId="2" fillId="0" borderId="1" xfId="15" applyNumberFormat="1" applyFont="1" applyBorder="1" applyAlignment="1">
      <alignment horizontal="right"/>
    </xf>
    <xf numFmtId="171" fontId="2" fillId="0" borderId="0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171" fontId="2" fillId="0" borderId="0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 worksheet Sep 2001 " xfId="19"/>
    <cellStyle name="Normal_jooei9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85725</xdr:rowOff>
    </xdr:from>
    <xdr:to>
      <xdr:col>3</xdr:col>
      <xdr:colOff>771525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3209925" y="1457325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85725</xdr:rowOff>
    </xdr:from>
    <xdr:to>
      <xdr:col>4</xdr:col>
      <xdr:colOff>866775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4733925" y="14573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85725</xdr:rowOff>
    </xdr:from>
    <xdr:to>
      <xdr:col>3</xdr:col>
      <xdr:colOff>771525</xdr:colOff>
      <xdr:row>28</xdr:row>
      <xdr:rowOff>85725</xdr:rowOff>
    </xdr:to>
    <xdr:sp>
      <xdr:nvSpPr>
        <xdr:cNvPr id="3" name="Line 3"/>
        <xdr:cNvSpPr>
          <a:spLocks/>
        </xdr:cNvSpPr>
      </xdr:nvSpPr>
      <xdr:spPr>
        <a:xfrm>
          <a:off x="3209925" y="4905375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85725</xdr:rowOff>
    </xdr:from>
    <xdr:to>
      <xdr:col>4</xdr:col>
      <xdr:colOff>866775</xdr:colOff>
      <xdr:row>28</xdr:row>
      <xdr:rowOff>85725</xdr:rowOff>
    </xdr:to>
    <xdr:sp>
      <xdr:nvSpPr>
        <xdr:cNvPr id="4" name="Line 4"/>
        <xdr:cNvSpPr>
          <a:spLocks/>
        </xdr:cNvSpPr>
      </xdr:nvSpPr>
      <xdr:spPr>
        <a:xfrm>
          <a:off x="4733925" y="49053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n\Ann\FY%202005\Dec%2004\Mithril%20Ann%20311204%20to%20Bur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2">
        <row r="36">
          <cell r="B36">
            <v>83176989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0</v>
      </c>
    </row>
    <row r="2" ht="13.5">
      <c r="A2" s="7" t="s">
        <v>1</v>
      </c>
    </row>
    <row r="4" spans="1:2" ht="13.5">
      <c r="A4" s="3" t="s">
        <v>144</v>
      </c>
      <c r="B4" s="2"/>
    </row>
    <row r="5" spans="1:2" ht="13.5">
      <c r="A5" s="3"/>
      <c r="B5" s="2"/>
    </row>
    <row r="6" ht="13.5">
      <c r="A6" s="1" t="s">
        <v>129</v>
      </c>
    </row>
    <row r="7" ht="13.5">
      <c r="A7" s="1" t="s">
        <v>145</v>
      </c>
    </row>
    <row r="9" spans="1:2" ht="13.5">
      <c r="A9" s="4" t="s">
        <v>2</v>
      </c>
      <c r="B9" s="3"/>
    </row>
    <row r="10" spans="1:2" ht="13.5">
      <c r="A10" s="4"/>
      <c r="B10" s="3"/>
    </row>
    <row r="11" spans="3:11" ht="41.25" customHeight="1">
      <c r="C11" s="14" t="s">
        <v>3</v>
      </c>
      <c r="D11" s="14"/>
      <c r="E11" s="14"/>
      <c r="F11" s="6"/>
      <c r="G11" s="14" t="s">
        <v>4</v>
      </c>
      <c r="H11" s="14"/>
      <c r="I11" s="14"/>
      <c r="K11" s="15"/>
    </row>
    <row r="12" spans="3:11" ht="13.5">
      <c r="C12" s="24"/>
      <c r="D12" s="23"/>
      <c r="E12" s="24" t="s">
        <v>5</v>
      </c>
      <c r="F12" s="6"/>
      <c r="G12" s="23"/>
      <c r="H12" s="23"/>
      <c r="I12" s="24" t="s">
        <v>5</v>
      </c>
      <c r="K12" s="15"/>
    </row>
    <row r="13" spans="3:11" ht="13.5">
      <c r="C13" s="24" t="s">
        <v>6</v>
      </c>
      <c r="D13" s="24"/>
      <c r="E13" s="24" t="s">
        <v>7</v>
      </c>
      <c r="F13" s="6"/>
      <c r="G13" s="24" t="s">
        <v>6</v>
      </c>
      <c r="H13" s="24"/>
      <c r="I13" s="24" t="s">
        <v>7</v>
      </c>
      <c r="K13" s="15"/>
    </row>
    <row r="14" spans="3:11" ht="13.5">
      <c r="C14" s="24" t="s">
        <v>8</v>
      </c>
      <c r="D14" s="24"/>
      <c r="E14" s="24" t="s">
        <v>8</v>
      </c>
      <c r="F14" s="6"/>
      <c r="G14" s="24" t="s">
        <v>9</v>
      </c>
      <c r="H14" s="24"/>
      <c r="I14" s="24" t="s">
        <v>10</v>
      </c>
      <c r="K14" s="15"/>
    </row>
    <row r="15" spans="1:11" ht="13.5">
      <c r="A15" s="6"/>
      <c r="B15" s="7"/>
      <c r="C15" s="8" t="s">
        <v>146</v>
      </c>
      <c r="D15" s="6"/>
      <c r="E15" s="8" t="s">
        <v>147</v>
      </c>
      <c r="F15" s="6"/>
      <c r="G15" s="8" t="s">
        <v>146</v>
      </c>
      <c r="H15" s="6"/>
      <c r="I15" s="8" t="s">
        <v>147</v>
      </c>
      <c r="K15" s="15"/>
    </row>
    <row r="16" spans="3:12" ht="13.5">
      <c r="C16" s="5" t="s">
        <v>11</v>
      </c>
      <c r="D16" s="6"/>
      <c r="E16" s="5" t="s">
        <v>11</v>
      </c>
      <c r="F16" s="6"/>
      <c r="G16" s="5" t="s">
        <v>11</v>
      </c>
      <c r="H16" s="6"/>
      <c r="I16" s="5" t="s">
        <v>11</v>
      </c>
      <c r="K16" s="15"/>
      <c r="L16" s="5" t="s">
        <v>12</v>
      </c>
    </row>
    <row r="17" spans="1:11" ht="13.5">
      <c r="A17" s="9"/>
      <c r="C17" s="10"/>
      <c r="D17" s="10"/>
      <c r="E17" s="10"/>
      <c r="F17" s="10"/>
      <c r="G17" s="10"/>
      <c r="H17" s="10"/>
      <c r="I17" s="10"/>
      <c r="K17" s="15"/>
    </row>
    <row r="18" spans="1:11" ht="13.5">
      <c r="A18" s="9">
        <v>1</v>
      </c>
      <c r="B18" s="12" t="s">
        <v>13</v>
      </c>
      <c r="C18" s="16">
        <f>Consol_PL!B15/1000</f>
        <v>14598.708</v>
      </c>
      <c r="D18" s="17"/>
      <c r="E18" s="28">
        <f>Consol_PL!D15/1000</f>
        <v>10799.421</v>
      </c>
      <c r="F18" s="18"/>
      <c r="G18" s="16">
        <f>Consol_PL!F15/1000</f>
        <v>53486.574</v>
      </c>
      <c r="H18" s="16"/>
      <c r="I18" s="28">
        <f>Consol_PL!H15/1000</f>
        <v>36630.594</v>
      </c>
      <c r="K18" s="15"/>
    </row>
    <row r="19" spans="1:11" ht="13.5">
      <c r="A19" s="9"/>
      <c r="B19" s="12"/>
      <c r="C19" s="19"/>
      <c r="D19" s="20"/>
      <c r="E19" s="29"/>
      <c r="F19" s="11"/>
      <c r="G19" s="19"/>
      <c r="H19" s="19"/>
      <c r="I19" s="29"/>
      <c r="K19" s="15"/>
    </row>
    <row r="20" spans="1:9" ht="13.5">
      <c r="A20" s="9">
        <v>2</v>
      </c>
      <c r="B20" s="13" t="s">
        <v>139</v>
      </c>
      <c r="C20" s="28">
        <f>Consol_PL!B27/1000</f>
        <v>-1303.848</v>
      </c>
      <c r="D20" s="118"/>
      <c r="E20" s="29">
        <f>Consol_PL!D27/1000</f>
        <v>-1610.004</v>
      </c>
      <c r="F20" s="118"/>
      <c r="G20" s="29">
        <f>Consol_PL!F27/1000</f>
        <v>-351.976</v>
      </c>
      <c r="H20" s="29"/>
      <c r="I20" s="29">
        <f>Consol_PL!H27/1000</f>
        <v>-5600.753</v>
      </c>
    </row>
    <row r="21" spans="1:9" ht="13.5">
      <c r="A21" s="9"/>
      <c r="B21" s="12"/>
      <c r="C21" s="29"/>
      <c r="D21" s="118"/>
      <c r="E21" s="29"/>
      <c r="F21" s="118"/>
      <c r="G21" s="29"/>
      <c r="H21" s="29"/>
      <c r="I21" s="29"/>
    </row>
    <row r="22" spans="1:9" ht="27">
      <c r="A22" s="31">
        <v>3</v>
      </c>
      <c r="B22" s="13" t="s">
        <v>140</v>
      </c>
      <c r="C22" s="119">
        <f>Consol_PL!B37/1000</f>
        <v>-1522.099</v>
      </c>
      <c r="D22" s="120"/>
      <c r="E22" s="119">
        <f>Consol_PL!D37/1000</f>
        <v>-1641.674</v>
      </c>
      <c r="F22" s="121"/>
      <c r="G22" s="119">
        <f>Consol_PL!F37/1000</f>
        <v>-1462.156</v>
      </c>
      <c r="H22" s="119"/>
      <c r="I22" s="119">
        <f>Consol_PL!H37/1000</f>
        <v>-6301.166</v>
      </c>
    </row>
    <row r="23" spans="1:9" ht="13.5">
      <c r="A23" s="9"/>
      <c r="B23" s="12"/>
      <c r="C23" s="28"/>
      <c r="D23" s="101"/>
      <c r="E23" s="28"/>
      <c r="F23" s="118"/>
      <c r="G23" s="28"/>
      <c r="H23" s="28"/>
      <c r="I23" s="28"/>
    </row>
    <row r="24" spans="1:9" ht="13.5">
      <c r="A24" s="9">
        <v>4</v>
      </c>
      <c r="B24" s="13" t="s">
        <v>141</v>
      </c>
      <c r="C24" s="122">
        <f>Consol_PL!B37/1000</f>
        <v>-1522.099</v>
      </c>
      <c r="D24" s="101"/>
      <c r="E24" s="122">
        <f>SUM(E22:E23)</f>
        <v>-1641.674</v>
      </c>
      <c r="F24" s="118"/>
      <c r="G24" s="122">
        <f>Consol_PL!F37/1000</f>
        <v>-1462.156</v>
      </c>
      <c r="H24" s="28"/>
      <c r="I24" s="122">
        <f>Consol_PL!H37/1000</f>
        <v>-6301.166</v>
      </c>
    </row>
    <row r="25" spans="1:9" ht="13.5">
      <c r="A25" s="9"/>
      <c r="B25" s="12"/>
      <c r="C25" s="115"/>
      <c r="D25" s="117"/>
      <c r="E25" s="115"/>
      <c r="F25" s="116"/>
      <c r="G25" s="115"/>
      <c r="H25" s="115"/>
      <c r="I25" s="115"/>
    </row>
    <row r="26" spans="1:9" ht="13.5">
      <c r="A26" s="9">
        <v>5</v>
      </c>
      <c r="B26" s="12" t="s">
        <v>143</v>
      </c>
      <c r="C26" s="123">
        <f>Consol_PL!B40</f>
        <v>-1.400350626094039</v>
      </c>
      <c r="D26" s="124"/>
      <c r="E26" s="123">
        <f>Consol_PL!D40</f>
        <v>-1.9737117437612461</v>
      </c>
      <c r="F26" s="125"/>
      <c r="G26" s="123">
        <f>Consol_PL!F40</f>
        <v>-1.3452022963336523</v>
      </c>
      <c r="H26" s="126"/>
      <c r="I26" s="123">
        <f>Consol_PL!H40</f>
        <v>-7.575612048183182</v>
      </c>
    </row>
    <row r="27" spans="1:9" ht="13.5">
      <c r="A27" s="9"/>
      <c r="B27" s="12"/>
      <c r="C27" s="16"/>
      <c r="D27" s="17"/>
      <c r="E27" s="16"/>
      <c r="F27" s="11"/>
      <c r="G27" s="16"/>
      <c r="H27" s="16"/>
      <c r="I27" s="16"/>
    </row>
    <row r="28" spans="1:9" ht="13.5">
      <c r="A28" s="9">
        <v>6</v>
      </c>
      <c r="B28" s="12" t="s">
        <v>14</v>
      </c>
      <c r="C28" s="113">
        <v>0</v>
      </c>
      <c r="D28" s="49"/>
      <c r="E28" s="113">
        <v>0</v>
      </c>
      <c r="F28" s="48"/>
      <c r="G28" s="113">
        <v>0</v>
      </c>
      <c r="H28" s="113"/>
      <c r="I28" s="113">
        <v>0</v>
      </c>
    </row>
    <row r="29" spans="1:9" ht="30" customHeight="1">
      <c r="A29" s="9"/>
      <c r="B29" s="12"/>
      <c r="C29" s="107" t="s">
        <v>95</v>
      </c>
      <c r="D29" s="107"/>
      <c r="E29" s="107"/>
      <c r="F29" s="108"/>
      <c r="G29" s="107" t="s">
        <v>96</v>
      </c>
      <c r="H29" s="107"/>
      <c r="I29" s="107"/>
    </row>
    <row r="30" spans="1:9" ht="13.5">
      <c r="A30" s="9"/>
      <c r="B30" s="12"/>
      <c r="C30" s="107" t="s">
        <v>97</v>
      </c>
      <c r="D30" s="107"/>
      <c r="E30" s="107"/>
      <c r="F30" s="108"/>
      <c r="G30" s="107" t="s">
        <v>98</v>
      </c>
      <c r="H30" s="107"/>
      <c r="I30" s="107"/>
    </row>
    <row r="31" spans="1:9" ht="13.5">
      <c r="A31" s="9">
        <v>7</v>
      </c>
      <c r="B31" s="13" t="s">
        <v>159</v>
      </c>
      <c r="C31" s="11"/>
      <c r="D31" s="17"/>
      <c r="E31" s="22">
        <f>Consol_BS!B33/Consol_BS!B36</f>
        <v>1.394381671169736</v>
      </c>
      <c r="F31" s="21"/>
      <c r="G31" s="22"/>
      <c r="H31" s="22"/>
      <c r="I31" s="22">
        <f>Consol_BS!D33/Consol_BS!D36</f>
        <v>1.450918822980617</v>
      </c>
    </row>
    <row r="32" spans="2:9" ht="13.5">
      <c r="B32" s="1" t="s">
        <v>160</v>
      </c>
      <c r="C32" s="11"/>
      <c r="D32" s="11"/>
      <c r="E32" s="114" t="s">
        <v>16</v>
      </c>
      <c r="F32" s="21"/>
      <c r="G32" s="21"/>
      <c r="H32" s="21"/>
      <c r="I32" s="21">
        <v>0.553</v>
      </c>
    </row>
    <row r="33" spans="3:9" ht="13.5">
      <c r="C33" s="11"/>
      <c r="D33" s="11"/>
      <c r="E33" s="11"/>
      <c r="F33" s="11"/>
      <c r="G33" s="11"/>
      <c r="H33" s="11"/>
      <c r="I33" s="11"/>
    </row>
    <row r="34" spans="1:9" ht="13.5">
      <c r="A34" s="4" t="s">
        <v>73</v>
      </c>
      <c r="B34" s="3"/>
      <c r="C34" s="11"/>
      <c r="D34" s="11"/>
      <c r="E34" s="11"/>
      <c r="F34" s="11"/>
      <c r="G34" s="11"/>
      <c r="H34" s="11"/>
      <c r="I34" s="11"/>
    </row>
    <row r="35" spans="1:9" ht="13.5">
      <c r="A35" s="4"/>
      <c r="B35" s="3"/>
      <c r="C35" s="11"/>
      <c r="D35" s="11"/>
      <c r="E35" s="11"/>
      <c r="F35" s="11"/>
      <c r="G35" s="11"/>
      <c r="H35" s="11"/>
      <c r="I35" s="11"/>
    </row>
    <row r="36" spans="3:9" ht="13.5">
      <c r="C36" s="109" t="s">
        <v>3</v>
      </c>
      <c r="D36" s="109"/>
      <c r="E36" s="109"/>
      <c r="F36" s="110"/>
      <c r="G36" s="109" t="s">
        <v>4</v>
      </c>
      <c r="H36" s="109"/>
      <c r="I36" s="109"/>
    </row>
    <row r="37" spans="1:9" ht="13.5">
      <c r="A37" s="6"/>
      <c r="B37" s="7"/>
      <c r="C37" s="110" t="s">
        <v>146</v>
      </c>
      <c r="D37" s="110"/>
      <c r="E37" s="110" t="s">
        <v>147</v>
      </c>
      <c r="F37" s="110"/>
      <c r="G37" s="110" t="s">
        <v>146</v>
      </c>
      <c r="H37" s="110"/>
      <c r="I37" s="110" t="s">
        <v>147</v>
      </c>
    </row>
    <row r="38" spans="3:9" ht="13.5">
      <c r="C38" s="111" t="s">
        <v>11</v>
      </c>
      <c r="D38" s="110"/>
      <c r="E38" s="111" t="s">
        <v>11</v>
      </c>
      <c r="F38" s="110"/>
      <c r="G38" s="111" t="s">
        <v>11</v>
      </c>
      <c r="H38" s="110"/>
      <c r="I38" s="111" t="s">
        <v>11</v>
      </c>
    </row>
    <row r="39" spans="1:9" ht="13.5">
      <c r="A39" s="9"/>
      <c r="C39" s="18"/>
      <c r="D39" s="18"/>
      <c r="E39" s="18"/>
      <c r="F39" s="18"/>
      <c r="G39" s="18"/>
      <c r="H39" s="18"/>
      <c r="I39" s="18"/>
    </row>
    <row r="40" spans="1:9" ht="13.5">
      <c r="A40" s="9">
        <v>1</v>
      </c>
      <c r="B40" s="12" t="s">
        <v>162</v>
      </c>
      <c r="C40" s="16">
        <f>Consol_PL!B22/1000</f>
        <v>657.336</v>
      </c>
      <c r="D40" s="17"/>
      <c r="E40" s="16">
        <f>Consol_PL!D22/1000</f>
        <v>533.088</v>
      </c>
      <c r="F40" s="18"/>
      <c r="G40" s="16">
        <f>Consol_PL!F22/1000</f>
        <v>5557.289</v>
      </c>
      <c r="H40" s="16"/>
      <c r="I40" s="16">
        <f>Consol_PL!H22/1000</f>
        <v>561.55</v>
      </c>
    </row>
    <row r="41" spans="1:9" ht="13.5">
      <c r="A41" s="9"/>
      <c r="B41" s="12"/>
      <c r="C41" s="19"/>
      <c r="D41" s="20"/>
      <c r="E41" s="19"/>
      <c r="F41" s="11"/>
      <c r="G41" s="19"/>
      <c r="H41" s="19"/>
      <c r="I41" s="19"/>
    </row>
    <row r="42" spans="1:9" ht="13.5">
      <c r="A42" s="9">
        <v>2</v>
      </c>
      <c r="B42" s="13" t="s">
        <v>74</v>
      </c>
      <c r="C42" s="16">
        <f>(Consol_CF!D34-58080)/1000</f>
        <v>48.693</v>
      </c>
      <c r="D42" s="20"/>
      <c r="E42" s="19">
        <v>30</v>
      </c>
      <c r="F42" s="11"/>
      <c r="G42" s="16">
        <f>Consol_CF!D34/1000</f>
        <v>106.773</v>
      </c>
      <c r="H42" s="19"/>
      <c r="I42" s="19">
        <v>102</v>
      </c>
    </row>
    <row r="43" spans="1:9" ht="13.5">
      <c r="A43" s="9"/>
      <c r="B43" s="12"/>
      <c r="C43" s="19"/>
      <c r="D43" s="20"/>
      <c r="E43" s="19"/>
      <c r="F43" s="11"/>
      <c r="G43" s="19"/>
      <c r="H43" s="19"/>
      <c r="I43" s="19"/>
    </row>
    <row r="44" spans="1:11" ht="13.5">
      <c r="A44" s="9">
        <v>3</v>
      </c>
      <c r="B44" s="13" t="s">
        <v>75</v>
      </c>
      <c r="C44" s="28">
        <f>G44+4006</f>
        <v>-2010.0389999999998</v>
      </c>
      <c r="D44" s="101"/>
      <c r="E44" s="118">
        <v>-2173</v>
      </c>
      <c r="F44" s="118"/>
      <c r="G44" s="28">
        <f>-Consol_CF!D15/1000</f>
        <v>-6016.039</v>
      </c>
      <c r="H44" s="28"/>
      <c r="I44" s="28">
        <v>-6264</v>
      </c>
      <c r="K44" s="30"/>
    </row>
    <row r="45" spans="3:9" ht="12.75">
      <c r="C45" s="112"/>
      <c r="D45" s="112"/>
      <c r="E45" s="112"/>
      <c r="F45" s="112"/>
      <c r="G45" s="112"/>
      <c r="H45" s="112"/>
      <c r="I45" s="112"/>
    </row>
    <row r="46" ht="12.75"/>
    <row r="47" ht="13.5"/>
    <row r="49" ht="13.5">
      <c r="A49" s="27"/>
    </row>
    <row r="50" ht="13.5">
      <c r="A50" s="26"/>
    </row>
    <row r="51" ht="13.5">
      <c r="A51" s="25"/>
    </row>
    <row r="52" ht="13.5">
      <c r="A52" s="25"/>
    </row>
  </sheetData>
  <printOptions horizontalCentered="1"/>
  <pageMargins left="0" right="0" top="0.78" bottom="0.5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SheetLayoutView="100" workbookViewId="0" topLeftCell="A1">
      <selection activeCell="D9" sqref="D9"/>
    </sheetView>
  </sheetViews>
  <sheetFormatPr defaultColWidth="9.140625" defaultRowHeight="12.75"/>
  <cols>
    <col min="1" max="1" width="29.57421875" style="33" customWidth="1"/>
    <col min="2" max="2" width="13.57421875" style="33" customWidth="1"/>
    <col min="3" max="3" width="1.57421875" style="34" customWidth="1"/>
    <col min="4" max="4" width="13.57421875" style="33" customWidth="1"/>
    <col min="5" max="5" width="1.8515625" style="34" customWidth="1"/>
    <col min="6" max="6" width="13.57421875" style="33" customWidth="1"/>
    <col min="7" max="7" width="1.7109375" style="34" customWidth="1"/>
    <col min="8" max="8" width="13.57421875" style="33" customWidth="1"/>
    <col min="9" max="9" width="11.00390625" style="33" customWidth="1"/>
    <col min="10" max="10" width="9.28125" style="33" customWidth="1"/>
    <col min="11" max="16384" width="9.140625" style="33" customWidth="1"/>
  </cols>
  <sheetData>
    <row r="1" ht="13.5">
      <c r="A1" s="32" t="str">
        <f>Summary!A1</f>
        <v>MITHRIL BERHAD</v>
      </c>
    </row>
    <row r="2" ht="13.5">
      <c r="A2" s="7" t="s">
        <v>1</v>
      </c>
    </row>
    <row r="4" ht="13.5">
      <c r="A4" s="32" t="s">
        <v>118</v>
      </c>
    </row>
    <row r="5" ht="13.5">
      <c r="A5" s="32" t="s">
        <v>148</v>
      </c>
    </row>
    <row r="6" ht="13.5">
      <c r="A6" s="35"/>
    </row>
    <row r="7" spans="2:9" s="36" customFormat="1" ht="39" customHeight="1">
      <c r="B7" s="37">
        <v>2006</v>
      </c>
      <c r="C7" s="38"/>
      <c r="D7" s="104">
        <v>2005</v>
      </c>
      <c r="E7" s="39"/>
      <c r="F7" s="37">
        <f>B7</f>
        <v>2006</v>
      </c>
      <c r="G7" s="38"/>
      <c r="H7" s="105">
        <f>D7</f>
        <v>2005</v>
      </c>
      <c r="I7" s="40"/>
    </row>
    <row r="8" spans="2:9" s="36" customFormat="1" ht="13.5">
      <c r="B8" s="41" t="s">
        <v>99</v>
      </c>
      <c r="C8" s="42"/>
      <c r="D8" s="43" t="s">
        <v>100</v>
      </c>
      <c r="E8" s="44"/>
      <c r="F8" s="41" t="s">
        <v>149</v>
      </c>
      <c r="G8" s="42"/>
      <c r="H8" s="43" t="s">
        <v>149</v>
      </c>
      <c r="I8" s="40"/>
    </row>
    <row r="9" spans="2:9" s="36" customFormat="1" ht="13.5">
      <c r="B9" s="41" t="s">
        <v>101</v>
      </c>
      <c r="C9" s="42"/>
      <c r="D9" s="41" t="s">
        <v>101</v>
      </c>
      <c r="E9" s="42"/>
      <c r="F9" s="41" t="s">
        <v>102</v>
      </c>
      <c r="G9" s="42"/>
      <c r="H9" s="41" t="s">
        <v>102</v>
      </c>
      <c r="I9" s="40"/>
    </row>
    <row r="10" spans="2:9" s="36" customFormat="1" ht="13.5">
      <c r="B10" s="42" t="s">
        <v>157</v>
      </c>
      <c r="C10" s="42"/>
      <c r="D10" s="42" t="s">
        <v>157</v>
      </c>
      <c r="E10" s="44"/>
      <c r="F10" s="42" t="s">
        <v>103</v>
      </c>
      <c r="G10" s="42"/>
      <c r="H10" s="42" t="s">
        <v>103</v>
      </c>
      <c r="I10" s="40"/>
    </row>
    <row r="11" spans="2:9" s="36" customFormat="1" ht="20.25" customHeight="1">
      <c r="B11" s="45" t="s">
        <v>15</v>
      </c>
      <c r="C11" s="42"/>
      <c r="D11" s="45" t="s">
        <v>15</v>
      </c>
      <c r="E11" s="44"/>
      <c r="F11" s="45" t="s">
        <v>15</v>
      </c>
      <c r="G11" s="42"/>
      <c r="H11" s="45" t="s">
        <v>15</v>
      </c>
      <c r="I11" s="40"/>
    </row>
    <row r="12" spans="2:8" ht="13.5">
      <c r="B12" s="46"/>
      <c r="C12" s="47"/>
      <c r="D12" s="46"/>
      <c r="E12" s="47"/>
      <c r="F12" s="46"/>
      <c r="G12" s="47"/>
      <c r="H12" s="46"/>
    </row>
    <row r="13" spans="2:8" ht="13.5">
      <c r="B13" s="46" t="s">
        <v>15</v>
      </c>
      <c r="C13" s="47"/>
      <c r="D13" s="46" t="s">
        <v>15</v>
      </c>
      <c r="E13" s="47"/>
      <c r="F13" s="46" t="s">
        <v>15</v>
      </c>
      <c r="G13" s="47"/>
      <c r="H13" s="46" t="s">
        <v>15</v>
      </c>
    </row>
    <row r="14" spans="2:8" ht="13.5">
      <c r="B14" s="46"/>
      <c r="C14" s="47"/>
      <c r="D14" s="46"/>
      <c r="E14" s="47"/>
      <c r="F14" s="46"/>
      <c r="G14" s="47"/>
      <c r="H14" s="46"/>
    </row>
    <row r="15" spans="1:8" ht="13.5">
      <c r="A15" s="36" t="s">
        <v>13</v>
      </c>
      <c r="B15" s="33">
        <f>F15-38887866</f>
        <v>14598708</v>
      </c>
      <c r="D15" s="33">
        <v>10799421</v>
      </c>
      <c r="F15" s="33">
        <v>53486574</v>
      </c>
      <c r="H15" s="33">
        <v>36630594</v>
      </c>
    </row>
    <row r="16" spans="1:5" ht="13.5">
      <c r="A16" s="36"/>
      <c r="D16" s="48"/>
      <c r="E16" s="49"/>
    </row>
    <row r="17" spans="1:8" ht="13.5">
      <c r="A17" s="36" t="s">
        <v>104</v>
      </c>
      <c r="B17" s="33">
        <f>F17+35237677</f>
        <v>-14359140</v>
      </c>
      <c r="D17" s="33">
        <v>-10317482</v>
      </c>
      <c r="F17" s="33">
        <f>-41879087-1842627-5875103</f>
        <v>-49596817</v>
      </c>
      <c r="H17" s="33">
        <v>-36185228</v>
      </c>
    </row>
    <row r="18" spans="1:5" ht="13.5">
      <c r="A18" s="36"/>
      <c r="D18" s="48"/>
      <c r="E18" s="49"/>
    </row>
    <row r="19" spans="1:8" ht="13.5">
      <c r="A19" s="36" t="s">
        <v>105</v>
      </c>
      <c r="B19" s="33">
        <f>F19-1249764</f>
        <v>417768</v>
      </c>
      <c r="D19" s="33">
        <v>51149</v>
      </c>
      <c r="F19" s="33">
        <v>1667532</v>
      </c>
      <c r="H19" s="33">
        <v>116184</v>
      </c>
    </row>
    <row r="20" spans="1:8" ht="13.5">
      <c r="A20" s="36"/>
      <c r="B20" s="50"/>
      <c r="D20" s="50"/>
      <c r="F20" s="50"/>
      <c r="H20" s="50"/>
    </row>
    <row r="21" ht="13.5">
      <c r="A21" s="36"/>
    </row>
    <row r="22" spans="1:8" ht="13.5">
      <c r="A22" s="36" t="s">
        <v>162</v>
      </c>
      <c r="B22" s="33">
        <f>SUM(B15:B19)</f>
        <v>657336</v>
      </c>
      <c r="D22" s="51">
        <f>SUM(D15:D19)</f>
        <v>533088</v>
      </c>
      <c r="E22" s="52"/>
      <c r="F22" s="33">
        <f>SUM(F15:F19)</f>
        <v>5557289</v>
      </c>
      <c r="H22" s="51">
        <f>SUM(H15:H19)</f>
        <v>561550</v>
      </c>
    </row>
    <row r="23" spans="4:8" ht="13.5">
      <c r="D23" s="48"/>
      <c r="E23" s="49"/>
      <c r="H23" s="48"/>
    </row>
    <row r="24" spans="1:8" ht="13.5">
      <c r="A24" s="36" t="s">
        <v>106</v>
      </c>
      <c r="B24" s="33">
        <f>F24+3948081</f>
        <v>-1961184</v>
      </c>
      <c r="D24" s="33">
        <v>-2143092</v>
      </c>
      <c r="F24" s="33">
        <v>-5909265</v>
      </c>
      <c r="H24" s="33">
        <v>-6162303</v>
      </c>
    </row>
    <row r="25" spans="1:8" ht="13.5">
      <c r="A25" s="36"/>
      <c r="B25" s="50"/>
      <c r="D25" s="50"/>
      <c r="F25" s="50"/>
      <c r="H25" s="50"/>
    </row>
    <row r="26" ht="13.5">
      <c r="A26" s="36"/>
    </row>
    <row r="27" spans="1:8" ht="13.5">
      <c r="A27" s="36" t="s">
        <v>138</v>
      </c>
      <c r="B27" s="33">
        <f>SUM(B22:B24)</f>
        <v>-1303848</v>
      </c>
      <c r="D27" s="51">
        <f>SUM(D22:D24)</f>
        <v>-1610004</v>
      </c>
      <c r="E27" s="52"/>
      <c r="F27" s="33">
        <f>SUM(F22:F24)</f>
        <v>-351976</v>
      </c>
      <c r="H27" s="51">
        <f>SUM(H22:H24)</f>
        <v>-5600753</v>
      </c>
    </row>
    <row r="28" spans="1:8" ht="13.5">
      <c r="A28" s="36"/>
      <c r="D28" s="51"/>
      <c r="E28" s="52"/>
      <c r="H28" s="51"/>
    </row>
    <row r="29" spans="1:8" ht="13.5">
      <c r="A29" s="36" t="s">
        <v>28</v>
      </c>
      <c r="B29" s="33">
        <f>F29+891929</f>
        <v>-218251</v>
      </c>
      <c r="D29" s="33">
        <v>-31670</v>
      </c>
      <c r="F29" s="33">
        <v>-1110180</v>
      </c>
      <c r="H29" s="33">
        <v>-700413</v>
      </c>
    </row>
    <row r="30" spans="2:8" ht="13.5">
      <c r="B30" s="50"/>
      <c r="D30" s="53"/>
      <c r="E30" s="52"/>
      <c r="F30" s="50"/>
      <c r="H30" s="53"/>
    </row>
    <row r="31" spans="4:8" ht="13.5">
      <c r="D31" s="51"/>
      <c r="E31" s="52"/>
      <c r="H31" s="51"/>
    </row>
    <row r="32" spans="1:8" ht="13.5">
      <c r="A32" s="36" t="s">
        <v>142</v>
      </c>
      <c r="B32" s="33">
        <f>SUM(B27:B29)</f>
        <v>-1522099</v>
      </c>
      <c r="D32" s="51">
        <f>SUM(D27:D29)</f>
        <v>-1641674</v>
      </c>
      <c r="E32" s="52"/>
      <c r="F32" s="33">
        <f>SUM(F27:F29)</f>
        <v>-1462156</v>
      </c>
      <c r="H32" s="51">
        <f>SUM(H27:H29)</f>
        <v>-6301166</v>
      </c>
    </row>
    <row r="33" spans="1:8" ht="13.5">
      <c r="A33" s="36"/>
      <c r="D33" s="51"/>
      <c r="E33" s="52"/>
      <c r="H33" s="51"/>
    </row>
    <row r="34" spans="1:8" ht="13.5">
      <c r="A34" s="36" t="s">
        <v>107</v>
      </c>
      <c r="B34" s="33">
        <v>0</v>
      </c>
      <c r="D34" s="51">
        <f>H34-0</f>
        <v>0</v>
      </c>
      <c r="E34" s="52"/>
      <c r="F34" s="33">
        <v>0</v>
      </c>
      <c r="H34" s="51">
        <f>J34-0</f>
        <v>0</v>
      </c>
    </row>
    <row r="35" spans="1:8" ht="13.5">
      <c r="A35" s="36"/>
      <c r="B35" s="50"/>
      <c r="D35" s="53"/>
      <c r="E35" s="52"/>
      <c r="F35" s="50"/>
      <c r="H35" s="50"/>
    </row>
    <row r="36" spans="1:5" ht="13.5">
      <c r="A36" s="36"/>
      <c r="D36" s="51"/>
      <c r="E36" s="52"/>
    </row>
    <row r="37" spans="1:8" ht="14.25" thickBot="1">
      <c r="A37" s="36" t="s">
        <v>141</v>
      </c>
      <c r="B37" s="54">
        <f>SUM(B32:B34)</f>
        <v>-1522099</v>
      </c>
      <c r="D37" s="55">
        <f>SUM(D32:D34)</f>
        <v>-1641674</v>
      </c>
      <c r="E37" s="52"/>
      <c r="F37" s="54">
        <f>SUM(F32:F34)</f>
        <v>-1462156</v>
      </c>
      <c r="H37" s="55">
        <f>SUM(H32:H34)</f>
        <v>-6301166</v>
      </c>
    </row>
    <row r="38" spans="2:8" ht="14.25" thickTop="1">
      <c r="B38" s="34"/>
      <c r="D38" s="49"/>
      <c r="E38" s="49"/>
      <c r="F38" s="34"/>
      <c r="H38" s="34"/>
    </row>
    <row r="39" spans="4:5" ht="13.5">
      <c r="D39" s="48"/>
      <c r="E39" s="49"/>
    </row>
    <row r="40" spans="1:8" ht="13.5">
      <c r="A40" s="36" t="s">
        <v>108</v>
      </c>
      <c r="B40" s="56">
        <f>B37/108694135*100</f>
        <v>-1.400350626094039</v>
      </c>
      <c r="C40" s="56"/>
      <c r="D40" s="57">
        <f>D37/'[1]Consol_BS'!$B$36*100</f>
        <v>-1.9737117437612461</v>
      </c>
      <c r="E40" s="57"/>
      <c r="F40" s="56">
        <f>F37/108694135*100</f>
        <v>-1.3452022963336523</v>
      </c>
      <c r="G40" s="56"/>
      <c r="H40" s="57">
        <f>H37/'[1]Consol_BS'!$B$36*100</f>
        <v>-7.575612048183182</v>
      </c>
    </row>
    <row r="41" spans="1:8" ht="13.5">
      <c r="A41" s="36" t="s">
        <v>158</v>
      </c>
      <c r="B41" s="58" t="s">
        <v>16</v>
      </c>
      <c r="C41" s="58"/>
      <c r="D41" s="57" t="s">
        <v>16</v>
      </c>
      <c r="E41" s="57"/>
      <c r="F41" s="58" t="s">
        <v>16</v>
      </c>
      <c r="G41" s="58"/>
      <c r="H41" s="57" t="s">
        <v>16</v>
      </c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0" ht="13.5">
      <c r="A49" s="1"/>
      <c r="B49" s="1"/>
      <c r="C49" s="10"/>
      <c r="D49" s="1"/>
      <c r="E49" s="10"/>
      <c r="F49" s="1"/>
      <c r="G49" s="10"/>
      <c r="H49" s="1"/>
      <c r="I49" s="1"/>
      <c r="J49" s="1"/>
    </row>
    <row r="50" spans="1:10" ht="13.5">
      <c r="A50" s="1"/>
      <c r="B50" s="1"/>
      <c r="C50" s="10"/>
      <c r="D50" s="1"/>
      <c r="E50" s="10"/>
      <c r="F50" s="1"/>
      <c r="G50" s="10"/>
      <c r="H50" s="1"/>
      <c r="I50" s="1"/>
      <c r="J50" s="1"/>
    </row>
    <row r="51" ht="13.5">
      <c r="A51" s="33" t="s">
        <v>115</v>
      </c>
    </row>
    <row r="52" ht="13.5">
      <c r="A52" s="33" t="s">
        <v>131</v>
      </c>
    </row>
  </sheetData>
  <printOptions horizontalCentered="1"/>
  <pageMargins left="0.45" right="0.2" top="0.65" bottom="0.65" header="0.5" footer="0.5"/>
  <pageSetup fitToHeight="1" fitToWidth="1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view="pageBreakPreview" zoomScaleSheetLayoutView="100" workbookViewId="0" topLeftCell="A19">
      <selection activeCell="B48" sqref="B48"/>
    </sheetView>
  </sheetViews>
  <sheetFormatPr defaultColWidth="9.140625" defaultRowHeight="12.75"/>
  <cols>
    <col min="1" max="1" width="51.28125" style="33" customWidth="1"/>
    <col min="2" max="2" width="14.28125" style="46" bestFit="1" customWidth="1"/>
    <col min="3" max="3" width="1.7109375" style="46" customWidth="1"/>
    <col min="4" max="4" width="14.140625" style="46" customWidth="1"/>
    <col min="5" max="5" width="14.57421875" style="33" customWidth="1"/>
    <col min="6" max="6" width="11.421875" style="33" customWidth="1"/>
    <col min="7" max="7" width="11.421875" style="33" bestFit="1" customWidth="1"/>
    <col min="8" max="12" width="9.7109375" style="33" customWidth="1"/>
    <col min="13" max="16384" width="9.140625" style="33" customWidth="1"/>
  </cols>
  <sheetData>
    <row r="1" ht="13.5">
      <c r="A1" s="32" t="str">
        <f>Summary!A1</f>
        <v>MITHRIL BERHAD</v>
      </c>
    </row>
    <row r="2" ht="13.5">
      <c r="A2" s="7" t="s">
        <v>1</v>
      </c>
    </row>
    <row r="4" ht="13.5">
      <c r="A4" s="32" t="s">
        <v>17</v>
      </c>
    </row>
    <row r="5" ht="13.5">
      <c r="A5" s="32" t="s">
        <v>150</v>
      </c>
    </row>
    <row r="7" spans="2:4" ht="13.5">
      <c r="B7" s="41" t="s">
        <v>18</v>
      </c>
      <c r="C7" s="41"/>
      <c r="D7" s="41" t="s">
        <v>18</v>
      </c>
    </row>
    <row r="8" spans="2:4" ht="13.5">
      <c r="B8" s="41" t="s">
        <v>151</v>
      </c>
      <c r="C8" s="41"/>
      <c r="D8" s="41" t="s">
        <v>119</v>
      </c>
    </row>
    <row r="9" spans="2:4" ht="13.5">
      <c r="B9" s="41" t="s">
        <v>90</v>
      </c>
      <c r="C9" s="41"/>
      <c r="D9" s="41" t="s">
        <v>91</v>
      </c>
    </row>
    <row r="10" spans="2:4" s="34" customFormat="1" ht="15">
      <c r="B10" s="45" t="s">
        <v>15</v>
      </c>
      <c r="C10" s="42"/>
      <c r="D10" s="59" t="s">
        <v>15</v>
      </c>
    </row>
    <row r="11" spans="2:4" s="34" customFormat="1" ht="15">
      <c r="B11" s="45"/>
      <c r="C11" s="42"/>
      <c r="D11" s="59"/>
    </row>
    <row r="12" ht="13.5">
      <c r="A12" s="32" t="s">
        <v>109</v>
      </c>
    </row>
    <row r="13" spans="1:4" ht="13.5">
      <c r="A13" s="33" t="s">
        <v>19</v>
      </c>
      <c r="B13" s="46">
        <v>48962300</v>
      </c>
      <c r="D13" s="46">
        <v>50666289</v>
      </c>
    </row>
    <row r="14" spans="1:4" ht="13.5">
      <c r="A14" s="33" t="s">
        <v>87</v>
      </c>
      <c r="B14" s="46">
        <v>87274000</v>
      </c>
      <c r="D14" s="46">
        <v>87274000</v>
      </c>
    </row>
    <row r="15" spans="1:4" ht="13.5">
      <c r="A15" s="33" t="s">
        <v>20</v>
      </c>
      <c r="B15" s="46">
        <v>3721</v>
      </c>
      <c r="D15" s="46">
        <v>3721</v>
      </c>
    </row>
    <row r="16" spans="1:4" ht="13.5">
      <c r="A16" s="33" t="s">
        <v>76</v>
      </c>
      <c r="B16" s="60">
        <v>17051961</v>
      </c>
      <c r="D16" s="60">
        <v>17762459</v>
      </c>
    </row>
    <row r="17" spans="2:4" ht="13.5">
      <c r="B17" s="46">
        <f>SUM(B13:B16)</f>
        <v>153291982</v>
      </c>
      <c r="D17" s="46">
        <f>SUM(D13:D16)</f>
        <v>155706469</v>
      </c>
    </row>
    <row r="19" ht="13.5">
      <c r="A19" s="32" t="s">
        <v>21</v>
      </c>
    </row>
    <row r="20" spans="1:4" ht="13.5">
      <c r="A20" s="33" t="s">
        <v>22</v>
      </c>
      <c r="B20" s="46">
        <v>21244678</v>
      </c>
      <c r="D20" s="46">
        <v>21379091</v>
      </c>
    </row>
    <row r="21" spans="1:4" ht="13.5">
      <c r="A21" s="33" t="s">
        <v>23</v>
      </c>
      <c r="B21" s="46">
        <f>7973010+3829447</f>
        <v>11802457</v>
      </c>
      <c r="D21" s="46">
        <f>4874636+6021946</f>
        <v>10896582</v>
      </c>
    </row>
    <row r="22" spans="1:4" ht="13.5">
      <c r="A22" s="33" t="s">
        <v>24</v>
      </c>
      <c r="B22" s="60">
        <v>14641743</v>
      </c>
      <c r="D22" s="60">
        <v>5292964</v>
      </c>
    </row>
    <row r="23" spans="2:4" ht="13.5">
      <c r="B23" s="61">
        <f>SUM(B20:B22)</f>
        <v>47688878</v>
      </c>
      <c r="D23" s="61">
        <f>SUM(D20:D22)</f>
        <v>37568637</v>
      </c>
    </row>
    <row r="25" ht="13.5">
      <c r="A25" s="32" t="s">
        <v>25</v>
      </c>
    </row>
    <row r="26" spans="1:4" ht="13.5">
      <c r="A26" s="33" t="s">
        <v>26</v>
      </c>
      <c r="B26" s="46">
        <f>3698580+22456119</f>
        <v>26154699</v>
      </c>
      <c r="D26" s="46">
        <f>5351905+15446650</f>
        <v>20798555</v>
      </c>
    </row>
    <row r="27" spans="1:4" ht="13.5">
      <c r="A27" s="33" t="s">
        <v>27</v>
      </c>
      <c r="B27" s="46">
        <v>18447726</v>
      </c>
      <c r="D27" s="46">
        <v>13279714</v>
      </c>
    </row>
    <row r="28" spans="1:4" ht="13.5">
      <c r="A28" s="33" t="s">
        <v>28</v>
      </c>
      <c r="B28" s="46">
        <v>3043202</v>
      </c>
      <c r="D28" s="46">
        <v>2955990</v>
      </c>
    </row>
    <row r="29" spans="2:4" ht="13.5">
      <c r="B29" s="61">
        <f>SUM(B26:B28)</f>
        <v>47645627</v>
      </c>
      <c r="D29" s="61">
        <f>SUM(D26:D28)</f>
        <v>37034259</v>
      </c>
    </row>
    <row r="31" spans="1:4" ht="13.5">
      <c r="A31" s="32" t="s">
        <v>110</v>
      </c>
      <c r="B31" s="46">
        <f>B23-B29</f>
        <v>43251</v>
      </c>
      <c r="D31" s="46">
        <f>D23-D29</f>
        <v>534378</v>
      </c>
    </row>
    <row r="33" spans="1:4" ht="14.25" thickBot="1">
      <c r="A33" s="32"/>
      <c r="B33" s="62">
        <f>B17+B31</f>
        <v>153335233</v>
      </c>
      <c r="D33" s="62">
        <f>D17+D31</f>
        <v>156240847</v>
      </c>
    </row>
    <row r="34" ht="14.25" thickTop="1"/>
    <row r="35" ht="13.5">
      <c r="A35" s="32" t="s">
        <v>111</v>
      </c>
    </row>
    <row r="36" spans="1:4" ht="13.5">
      <c r="A36" s="33" t="s">
        <v>29</v>
      </c>
      <c r="B36" s="46">
        <v>109966472</v>
      </c>
      <c r="D36" s="46">
        <v>107684072</v>
      </c>
    </row>
    <row r="37" spans="1:4" ht="13.5">
      <c r="A37" s="33" t="s">
        <v>30</v>
      </c>
      <c r="B37" s="46">
        <v>10518927</v>
      </c>
      <c r="D37" s="46">
        <v>10518927</v>
      </c>
    </row>
    <row r="38" spans="1:4" ht="13.5">
      <c r="A38" s="33" t="s">
        <v>31</v>
      </c>
      <c r="B38" s="46">
        <v>0</v>
      </c>
      <c r="D38" s="46">
        <v>276243</v>
      </c>
    </row>
    <row r="39" spans="1:4" ht="13.5">
      <c r="A39" s="33" t="s">
        <v>77</v>
      </c>
      <c r="B39" s="46">
        <v>46039105</v>
      </c>
      <c r="D39" s="46">
        <v>46740208</v>
      </c>
    </row>
    <row r="40" spans="1:4" ht="13.5">
      <c r="A40" s="33" t="s">
        <v>78</v>
      </c>
      <c r="B40" s="46">
        <v>12205861</v>
      </c>
      <c r="D40" s="46">
        <v>12205861</v>
      </c>
    </row>
    <row r="41" spans="1:4" ht="13.5">
      <c r="A41" s="33" t="s">
        <v>32</v>
      </c>
      <c r="B41" s="60">
        <f>Consol_EQ!E24+Consol_EQ!C24+80000</f>
        <v>-101585511</v>
      </c>
      <c r="D41" s="60">
        <f>80339088+Consol_EQ!E14+80000</f>
        <v>-100117130</v>
      </c>
    </row>
    <row r="42" spans="1:4" ht="13.5">
      <c r="A42" s="33" t="s">
        <v>112</v>
      </c>
      <c r="B42" s="46">
        <f>SUM(B36:B41)</f>
        <v>77144854</v>
      </c>
      <c r="D42" s="46">
        <f>SUM(D36:D41)</f>
        <v>77308181</v>
      </c>
    </row>
    <row r="44" spans="1:4" ht="13.5">
      <c r="A44" s="33" t="s">
        <v>33</v>
      </c>
      <c r="B44" s="46">
        <v>15680098</v>
      </c>
      <c r="D44" s="46">
        <f>490448+15398178</f>
        <v>15888626</v>
      </c>
    </row>
    <row r="45" spans="1:4" ht="13.5">
      <c r="A45" s="33" t="s">
        <v>79</v>
      </c>
      <c r="B45" s="46">
        <v>1303278</v>
      </c>
      <c r="D45" s="46">
        <v>1579710</v>
      </c>
    </row>
    <row r="46" spans="1:4" ht="13.5">
      <c r="A46" s="33" t="s">
        <v>80</v>
      </c>
      <c r="B46" s="46">
        <v>0</v>
      </c>
      <c r="D46" s="46">
        <v>1075384</v>
      </c>
    </row>
    <row r="47" spans="1:4" ht="13.5">
      <c r="A47" s="33" t="s">
        <v>81</v>
      </c>
      <c r="B47" s="46">
        <v>12502843</v>
      </c>
      <c r="D47" s="46">
        <v>15320932</v>
      </c>
    </row>
    <row r="48" spans="1:4" ht="13.5">
      <c r="A48" s="33" t="s">
        <v>82</v>
      </c>
      <c r="B48" s="106">
        <v>45301196</v>
      </c>
      <c r="D48" s="46">
        <v>44009047</v>
      </c>
    </row>
    <row r="49" spans="1:4" ht="13.5">
      <c r="A49" s="33" t="s">
        <v>113</v>
      </c>
      <c r="B49" s="46">
        <f>1402963+1</f>
        <v>1402964</v>
      </c>
      <c r="D49" s="46">
        <v>1058967</v>
      </c>
    </row>
    <row r="50" spans="2:4" ht="14.25" thickBot="1">
      <c r="B50" s="62">
        <f>SUM(B42:B49)</f>
        <v>153335233</v>
      </c>
      <c r="D50" s="62">
        <f>SUM(D42:D49)</f>
        <v>156240847</v>
      </c>
    </row>
    <row r="51" spans="2:4" ht="14.25" thickTop="1">
      <c r="B51" s="46">
        <f>B33-B50</f>
        <v>0</v>
      </c>
      <c r="D51" s="46">
        <f>D33-D50</f>
        <v>0</v>
      </c>
    </row>
    <row r="55" ht="13.5">
      <c r="A55" s="2"/>
    </row>
    <row r="56" ht="13.5">
      <c r="A56" s="33" t="s">
        <v>92</v>
      </c>
    </row>
    <row r="57" ht="13.5">
      <c r="A57" s="33" t="s">
        <v>131</v>
      </c>
    </row>
  </sheetData>
  <printOptions horizontalCentered="1"/>
  <pageMargins left="0.68" right="0.39" top="0.67" bottom="0.49" header="0.5" footer="0.39"/>
  <pageSetup fitToHeight="1" fitToWidth="1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SheetLayoutView="100" workbookViewId="0" topLeftCell="A33">
      <selection activeCell="C58" sqref="C58"/>
    </sheetView>
  </sheetViews>
  <sheetFormatPr defaultColWidth="9.140625" defaultRowHeight="12.75"/>
  <cols>
    <col min="1" max="1" width="3.28125" style="33" customWidth="1"/>
    <col min="2" max="2" width="3.57421875" style="33" customWidth="1"/>
    <col min="3" max="3" width="48.7109375" style="33" customWidth="1"/>
    <col min="4" max="4" width="15.00390625" style="46" customWidth="1"/>
    <col min="5" max="5" width="2.7109375" style="46" customWidth="1"/>
    <col min="6" max="6" width="13.421875" style="46" customWidth="1"/>
    <col min="7" max="7" width="7.57421875" style="33" customWidth="1"/>
    <col min="8" max="8" width="10.28125" style="33" bestFit="1" customWidth="1"/>
    <col min="9" max="16384" width="9.140625" style="33" customWidth="1"/>
  </cols>
  <sheetData>
    <row r="1" spans="1:3" ht="13.5">
      <c r="A1" s="32" t="str">
        <f>Summary!A1</f>
        <v>MITHRIL BERHAD</v>
      </c>
      <c r="B1" s="32"/>
      <c r="C1" s="32"/>
    </row>
    <row r="2" spans="1:3" ht="13.5">
      <c r="A2" s="7" t="s">
        <v>1</v>
      </c>
      <c r="B2" s="32"/>
      <c r="C2" s="32"/>
    </row>
    <row r="3" ht="7.5" customHeight="1"/>
    <row r="4" spans="1:3" ht="13.5">
      <c r="A4" s="32" t="s">
        <v>127</v>
      </c>
      <c r="B4" s="32"/>
      <c r="C4" s="32"/>
    </row>
    <row r="5" spans="1:3" ht="13.5">
      <c r="A5" s="32" t="s">
        <v>154</v>
      </c>
      <c r="B5" s="32"/>
      <c r="C5" s="32"/>
    </row>
    <row r="6" spans="4:6" ht="41.25" customHeight="1">
      <c r="D6" s="63" t="s">
        <v>152</v>
      </c>
      <c r="F6" s="63" t="s">
        <v>152</v>
      </c>
    </row>
    <row r="7" spans="4:6" ht="13.5">
      <c r="D7" s="63" t="str">
        <f>Consol_BS!B8</f>
        <v>31st March 2006</v>
      </c>
      <c r="F7" s="32" t="s">
        <v>153</v>
      </c>
    </row>
    <row r="8" spans="4:6" ht="15">
      <c r="D8" s="45" t="s">
        <v>15</v>
      </c>
      <c r="F8" s="45" t="s">
        <v>15</v>
      </c>
    </row>
    <row r="9" spans="1:3" ht="13.5">
      <c r="A9" s="32" t="s">
        <v>34</v>
      </c>
      <c r="B9" s="32"/>
      <c r="C9" s="32"/>
    </row>
    <row r="10" ht="6.75" customHeight="1"/>
    <row r="11" spans="2:6" s="34" customFormat="1" ht="13.5">
      <c r="B11" s="34" t="s">
        <v>120</v>
      </c>
      <c r="D11" s="47">
        <f>Consol_PL!F27+Consol_PL!F34</f>
        <v>-351976</v>
      </c>
      <c r="E11" s="47"/>
      <c r="F11" s="47">
        <v>-5600753</v>
      </c>
    </row>
    <row r="12" spans="4:6" s="34" customFormat="1" ht="6.75" customHeight="1">
      <c r="D12" s="47"/>
      <c r="E12" s="47"/>
      <c r="F12" s="47"/>
    </row>
    <row r="13" spans="2:6" s="34" customFormat="1" ht="13.5">
      <c r="B13" s="34" t="s">
        <v>35</v>
      </c>
      <c r="D13" s="47"/>
      <c r="E13" s="47"/>
      <c r="F13" s="47"/>
    </row>
    <row r="14" spans="3:6" s="34" customFormat="1" ht="13.5">
      <c r="C14" s="34" t="s">
        <v>36</v>
      </c>
      <c r="D14" s="47">
        <f>2938923+1</f>
        <v>2938924</v>
      </c>
      <c r="E14" s="47"/>
      <c r="F14" s="47">
        <v>2807559</v>
      </c>
    </row>
    <row r="15" spans="3:6" s="34" customFormat="1" ht="13.5">
      <c r="C15" s="34" t="s">
        <v>37</v>
      </c>
      <c r="D15" s="47">
        <v>6016039</v>
      </c>
      <c r="E15" s="47"/>
      <c r="F15" s="47">
        <v>6263753</v>
      </c>
    </row>
    <row r="16" spans="3:6" s="34" customFormat="1" ht="13.5">
      <c r="C16" s="34" t="s">
        <v>38</v>
      </c>
      <c r="D16" s="47">
        <v>-106773</v>
      </c>
      <c r="E16" s="47"/>
      <c r="F16" s="47">
        <v>-101450</v>
      </c>
    </row>
    <row r="17" spans="3:6" s="34" customFormat="1" ht="13.5">
      <c r="C17" s="34" t="s">
        <v>89</v>
      </c>
      <c r="D17" s="60">
        <v>710498</v>
      </c>
      <c r="E17" s="47"/>
      <c r="F17" s="60">
        <v>1001606</v>
      </c>
    </row>
    <row r="18" spans="4:6" s="34" customFormat="1" ht="7.5" customHeight="1">
      <c r="D18" s="47"/>
      <c r="E18" s="47"/>
      <c r="F18" s="47"/>
    </row>
    <row r="19" spans="2:6" s="34" customFormat="1" ht="13.5">
      <c r="B19" s="34" t="s">
        <v>121</v>
      </c>
      <c r="D19" s="47">
        <f>SUM(D11:D17)</f>
        <v>9206712</v>
      </c>
      <c r="E19" s="47"/>
      <c r="F19" s="47">
        <f>SUM(F11:F17)</f>
        <v>4370715</v>
      </c>
    </row>
    <row r="20" spans="4:6" s="34" customFormat="1" ht="7.5" customHeight="1">
      <c r="D20" s="47"/>
      <c r="E20" s="47"/>
      <c r="F20" s="47"/>
    </row>
    <row r="21" spans="2:6" s="34" customFormat="1" ht="13.5">
      <c r="B21" s="34" t="s">
        <v>39</v>
      </c>
      <c r="D21" s="47"/>
      <c r="E21" s="47"/>
      <c r="F21" s="47"/>
    </row>
    <row r="22" spans="3:6" s="34" customFormat="1" ht="13.5">
      <c r="C22" s="34" t="s">
        <v>117</v>
      </c>
      <c r="D22" s="47">
        <v>134413</v>
      </c>
      <c r="E22" s="47"/>
      <c r="F22" s="47">
        <v>-3573085</v>
      </c>
    </row>
    <row r="23" spans="3:6" s="34" customFormat="1" ht="13.5">
      <c r="C23" s="34" t="s">
        <v>132</v>
      </c>
      <c r="D23" s="47">
        <v>-905876</v>
      </c>
      <c r="E23" s="47"/>
      <c r="F23" s="47">
        <v>-481056</v>
      </c>
    </row>
    <row r="24" spans="3:6" s="34" customFormat="1" ht="13.5">
      <c r="C24" s="34" t="s">
        <v>161</v>
      </c>
      <c r="D24" s="47">
        <v>73553</v>
      </c>
      <c r="E24" s="47"/>
      <c r="F24" s="47">
        <v>2032618</v>
      </c>
    </row>
    <row r="25" spans="3:6" s="34" customFormat="1" ht="13.5">
      <c r="C25" s="34" t="s">
        <v>133</v>
      </c>
      <c r="D25" s="64">
        <f>SUM(D19:D24)</f>
        <v>8508802</v>
      </c>
      <c r="E25" s="47"/>
      <c r="F25" s="64">
        <f>SUM(F19:F24)</f>
        <v>2349192</v>
      </c>
    </row>
    <row r="26" spans="4:6" s="34" customFormat="1" ht="6.75" customHeight="1">
      <c r="D26" s="47"/>
      <c r="E26" s="47"/>
      <c r="F26" s="47"/>
    </row>
    <row r="27" spans="3:6" s="34" customFormat="1" ht="13.5">
      <c r="C27" s="34" t="s">
        <v>40</v>
      </c>
      <c r="D27" s="47">
        <v>-678972</v>
      </c>
      <c r="E27" s="47"/>
      <c r="F27" s="47">
        <v>-757425</v>
      </c>
    </row>
    <row r="28" spans="4:6" s="34" customFormat="1" ht="7.5" customHeight="1">
      <c r="D28" s="47"/>
      <c r="E28" s="47"/>
      <c r="F28" s="47"/>
    </row>
    <row r="29" spans="2:6" s="34" customFormat="1" ht="13.5">
      <c r="B29" s="34" t="s">
        <v>134</v>
      </c>
      <c r="D29" s="61">
        <f>SUM(D25:D28)</f>
        <v>7829830</v>
      </c>
      <c r="E29" s="47"/>
      <c r="F29" s="61">
        <f>SUM(F25:F28)</f>
        <v>1591767</v>
      </c>
    </row>
    <row r="30" spans="1:6" s="34" customFormat="1" ht="7.5" customHeight="1">
      <c r="A30" s="65"/>
      <c r="B30" s="65"/>
      <c r="C30" s="65"/>
      <c r="D30" s="47"/>
      <c r="E30" s="47"/>
      <c r="F30" s="47"/>
    </row>
    <row r="31" spans="1:6" s="34" customFormat="1" ht="13.5">
      <c r="A31" s="65" t="s">
        <v>41</v>
      </c>
      <c r="B31" s="65"/>
      <c r="C31" s="65"/>
      <c r="D31" s="47"/>
      <c r="E31" s="47"/>
      <c r="F31" s="47"/>
    </row>
    <row r="32" spans="1:6" s="34" customFormat="1" ht="6.75" customHeight="1">
      <c r="A32" s="65"/>
      <c r="B32" s="65"/>
      <c r="C32" s="65"/>
      <c r="D32" s="47"/>
      <c r="E32" s="47"/>
      <c r="F32" s="47"/>
    </row>
    <row r="33" spans="2:6" s="34" customFormat="1" ht="13.5">
      <c r="B33" s="34" t="s">
        <v>42</v>
      </c>
      <c r="D33" s="47">
        <v>-1234934</v>
      </c>
      <c r="E33" s="47"/>
      <c r="F33" s="47">
        <v>-1472477</v>
      </c>
    </row>
    <row r="34" spans="2:6" s="34" customFormat="1" ht="13.5">
      <c r="B34" s="34" t="s">
        <v>43</v>
      </c>
      <c r="D34" s="47">
        <f>-D16</f>
        <v>106773</v>
      </c>
      <c r="E34" s="47"/>
      <c r="F34" s="47">
        <v>101450</v>
      </c>
    </row>
    <row r="35" spans="2:6" s="34" customFormat="1" ht="13.5" hidden="1">
      <c r="B35" s="34" t="s">
        <v>44</v>
      </c>
      <c r="D35" s="47">
        <v>0</v>
      </c>
      <c r="E35" s="47"/>
      <c r="F35" s="47">
        <v>0</v>
      </c>
    </row>
    <row r="36" spans="3:6" s="34" customFormat="1" ht="7.5" customHeight="1">
      <c r="C36" s="66"/>
      <c r="D36" s="47"/>
      <c r="E36" s="47"/>
      <c r="F36" s="47"/>
    </row>
    <row r="37" spans="2:6" s="34" customFormat="1" ht="13.5">
      <c r="B37" s="34" t="s">
        <v>128</v>
      </c>
      <c r="D37" s="61">
        <f>SUM(D33:D36)</f>
        <v>-1128161</v>
      </c>
      <c r="E37" s="47"/>
      <c r="F37" s="61">
        <f>SUM(F33:F36)</f>
        <v>-1371027</v>
      </c>
    </row>
    <row r="38" spans="4:6" s="34" customFormat="1" ht="6.75" customHeight="1">
      <c r="D38" s="47"/>
      <c r="E38" s="47"/>
      <c r="F38" s="47"/>
    </row>
    <row r="39" spans="1:6" s="34" customFormat="1" ht="13.5">
      <c r="A39" s="65" t="s">
        <v>45</v>
      </c>
      <c r="B39" s="65"/>
      <c r="C39" s="65"/>
      <c r="D39" s="47"/>
      <c r="E39" s="47"/>
      <c r="F39" s="47"/>
    </row>
    <row r="40" spans="4:6" s="34" customFormat="1" ht="7.5" customHeight="1">
      <c r="D40" s="47"/>
      <c r="E40" s="47"/>
      <c r="F40" s="47"/>
    </row>
    <row r="41" spans="2:6" s="34" customFormat="1" ht="13.5">
      <c r="B41" s="34" t="s">
        <v>83</v>
      </c>
      <c r="D41" s="47">
        <v>2478491</v>
      </c>
      <c r="E41" s="47"/>
      <c r="F41" s="47">
        <v>2143000</v>
      </c>
    </row>
    <row r="42" spans="2:6" s="34" customFormat="1" ht="13.5">
      <c r="B42" s="34" t="s">
        <v>84</v>
      </c>
      <c r="D42" s="47">
        <v>-562924</v>
      </c>
      <c r="E42" s="47"/>
      <c r="F42" s="47">
        <v>-226670</v>
      </c>
    </row>
    <row r="43" spans="2:6" s="34" customFormat="1" ht="13.5">
      <c r="B43" s="34" t="s">
        <v>85</v>
      </c>
      <c r="D43" s="47">
        <v>-564805</v>
      </c>
      <c r="E43" s="47"/>
      <c r="F43" s="47">
        <v>-88488</v>
      </c>
    </row>
    <row r="44" spans="2:6" s="34" customFormat="1" ht="13.5">
      <c r="B44" s="34" t="s">
        <v>86</v>
      </c>
      <c r="D44" s="47">
        <v>-426406</v>
      </c>
      <c r="E44" s="47"/>
      <c r="F44" s="47">
        <v>-543084</v>
      </c>
    </row>
    <row r="45" spans="4:6" s="34" customFormat="1" ht="7.5" customHeight="1">
      <c r="D45" s="47"/>
      <c r="E45" s="47"/>
      <c r="F45" s="47"/>
    </row>
    <row r="46" spans="2:6" s="34" customFormat="1" ht="13.5">
      <c r="B46" s="34" t="s">
        <v>135</v>
      </c>
      <c r="D46" s="61">
        <f>SUM(D41:D45)</f>
        <v>924356</v>
      </c>
      <c r="E46" s="47"/>
      <c r="F46" s="61">
        <f>SUM(F41:F45)</f>
        <v>1284758</v>
      </c>
    </row>
    <row r="47" spans="4:6" s="34" customFormat="1" ht="7.5" customHeight="1">
      <c r="D47" s="47"/>
      <c r="E47" s="47"/>
      <c r="F47" s="47"/>
    </row>
    <row r="48" spans="1:6" s="34" customFormat="1" ht="13.5">
      <c r="A48" s="65" t="s">
        <v>46</v>
      </c>
      <c r="B48" s="65"/>
      <c r="C48" s="65"/>
      <c r="D48" s="67">
        <f>D29+D37+D46</f>
        <v>7626025</v>
      </c>
      <c r="E48" s="47"/>
      <c r="F48" s="67">
        <v>1505498</v>
      </c>
    </row>
    <row r="49" spans="1:6" s="34" customFormat="1" ht="13.5">
      <c r="A49" s="65" t="s">
        <v>47</v>
      </c>
      <c r="B49" s="65"/>
      <c r="C49" s="65"/>
      <c r="D49" s="67">
        <f>Consol_BS!D22-721899</f>
        <v>4571065</v>
      </c>
      <c r="E49" s="47"/>
      <c r="F49" s="67">
        <v>7440503</v>
      </c>
    </row>
    <row r="50" spans="1:6" s="34" customFormat="1" ht="14.25" thickBot="1">
      <c r="A50" s="65" t="s">
        <v>48</v>
      </c>
      <c r="B50" s="65"/>
      <c r="C50" s="65"/>
      <c r="D50" s="68">
        <f>SUM(D48:D49)</f>
        <v>12197090</v>
      </c>
      <c r="E50" s="47"/>
      <c r="F50" s="68">
        <f>SUM(F48:F49)</f>
        <v>8946001</v>
      </c>
    </row>
    <row r="51" spans="1:6" s="34" customFormat="1" ht="14.25" thickTop="1">
      <c r="A51" s="65"/>
      <c r="B51" s="65"/>
      <c r="C51" s="65"/>
      <c r="D51" s="47"/>
      <c r="E51" s="47"/>
      <c r="F51" s="47"/>
    </row>
    <row r="52" spans="1:6" s="34" customFormat="1" ht="13.5" hidden="1">
      <c r="A52" s="69" t="s">
        <v>49</v>
      </c>
      <c r="B52" s="70"/>
      <c r="C52" s="70"/>
      <c r="D52" s="71"/>
      <c r="E52" s="47"/>
      <c r="F52" s="71"/>
    </row>
    <row r="53" spans="1:6" s="34" customFormat="1" ht="13.5" hidden="1">
      <c r="A53" s="72" t="s">
        <v>50</v>
      </c>
      <c r="B53" s="73"/>
      <c r="C53" s="73"/>
      <c r="D53" s="74" t="e">
        <f>#REF!</f>
        <v>#REF!</v>
      </c>
      <c r="E53" s="47"/>
      <c r="F53" s="74" t="e">
        <v>#REF!</v>
      </c>
    </row>
    <row r="54" spans="1:6" s="34" customFormat="1" ht="13.5" hidden="1">
      <c r="A54" s="75" t="s">
        <v>51</v>
      </c>
      <c r="B54" s="76"/>
      <c r="C54" s="76"/>
      <c r="D54" s="74" t="e">
        <f>#REF!</f>
        <v>#REF!</v>
      </c>
      <c r="E54" s="47"/>
      <c r="F54" s="74" t="e">
        <v>#REF!</v>
      </c>
    </row>
    <row r="55" spans="1:6" s="34" customFormat="1" ht="13.5" hidden="1">
      <c r="A55" s="75" t="s">
        <v>52</v>
      </c>
      <c r="B55" s="76"/>
      <c r="C55" s="76"/>
      <c r="D55" s="74" t="e">
        <f>#REF!</f>
        <v>#REF!</v>
      </c>
      <c r="E55" s="47"/>
      <c r="F55" s="74" t="e">
        <v>#REF!</v>
      </c>
    </row>
    <row r="56" spans="1:6" s="34" customFormat="1" ht="14.25" hidden="1" thickBot="1">
      <c r="A56" s="77"/>
      <c r="B56" s="78"/>
      <c r="C56" s="78"/>
      <c r="D56" s="79" t="e">
        <f>SUM(D53:D55)</f>
        <v>#REF!</v>
      </c>
      <c r="E56" s="47"/>
      <c r="F56" s="79" t="e">
        <v>#REF!</v>
      </c>
    </row>
    <row r="57" spans="1:6" s="34" customFormat="1" ht="13.5" hidden="1">
      <c r="A57" s="80"/>
      <c r="B57" s="81"/>
      <c r="C57" s="81"/>
      <c r="D57" s="82" t="e">
        <f>D50-D56</f>
        <v>#REF!</v>
      </c>
      <c r="E57" s="47"/>
      <c r="F57" s="82" t="e">
        <v>#REF!</v>
      </c>
    </row>
    <row r="58" spans="1:6" s="34" customFormat="1" ht="13.5">
      <c r="A58" s="34" t="s">
        <v>53</v>
      </c>
      <c r="D58" s="47"/>
      <c r="E58" s="47"/>
      <c r="F58" s="47"/>
    </row>
    <row r="59" spans="2:6" s="34" customFormat="1" ht="13.5">
      <c r="B59" s="34" t="s">
        <v>54</v>
      </c>
      <c r="D59" s="47">
        <f>Consol_BS!B22</f>
        <v>14641743</v>
      </c>
      <c r="E59" s="47"/>
      <c r="F59" s="47">
        <v>10309172</v>
      </c>
    </row>
    <row r="60" spans="2:6" ht="13.5">
      <c r="B60" s="33" t="s">
        <v>55</v>
      </c>
      <c r="D60" s="46">
        <v>-2444653</v>
      </c>
      <c r="F60" s="46">
        <v>-1363171</v>
      </c>
    </row>
    <row r="61" spans="4:6" ht="14.25" thickBot="1">
      <c r="D61" s="62">
        <f>SUM(D59:D60)</f>
        <v>12197090</v>
      </c>
      <c r="F61" s="62">
        <f>SUM(F59:F60)</f>
        <v>8946001</v>
      </c>
    </row>
    <row r="62" spans="4:6" ht="14.25" thickTop="1">
      <c r="D62" s="46">
        <f>D50-D61</f>
        <v>0</v>
      </c>
      <c r="F62" s="46">
        <f>F50-F61</f>
        <v>0</v>
      </c>
    </row>
    <row r="63" spans="4:6" ht="13.5">
      <c r="D63" s="47"/>
      <c r="F63" s="47"/>
    </row>
    <row r="64" spans="4:6" ht="13.5">
      <c r="D64" s="47"/>
      <c r="F64" s="47"/>
    </row>
    <row r="65" spans="4:6" ht="13.5">
      <c r="D65" s="47"/>
      <c r="F65" s="47"/>
    </row>
    <row r="68" ht="13.5">
      <c r="A68" s="33" t="s">
        <v>116</v>
      </c>
    </row>
    <row r="69" ht="13.5">
      <c r="A69" s="33" t="s">
        <v>136</v>
      </c>
    </row>
  </sheetData>
  <printOptions horizontalCentered="1"/>
  <pageMargins left="0.44" right="0.34" top="0.53" bottom="0.53" header="0.44" footer="0.2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view="pageBreakPreview" zoomScaleSheetLayoutView="100" workbookViewId="0" topLeftCell="A1">
      <selection activeCell="I21" sqref="I21"/>
    </sheetView>
  </sheetViews>
  <sheetFormatPr defaultColWidth="9.140625" defaultRowHeight="12.75"/>
  <cols>
    <col min="1" max="1" width="35.140625" style="33" customWidth="1"/>
    <col min="2" max="2" width="12.57421875" style="33" customWidth="1"/>
    <col min="3" max="4" width="11.57421875" style="33" customWidth="1"/>
    <col min="5" max="5" width="13.7109375" style="33" customWidth="1"/>
    <col min="6" max="6" width="11.421875" style="33" customWidth="1"/>
    <col min="7" max="7" width="0.71875" style="33" customWidth="1"/>
    <col min="8" max="16384" width="9.140625" style="33" customWidth="1"/>
  </cols>
  <sheetData>
    <row r="1" ht="13.5">
      <c r="A1" s="32" t="str">
        <f>Summary!A1</f>
        <v>MITHRIL BERHAD</v>
      </c>
    </row>
    <row r="2" ht="13.5">
      <c r="A2" s="7" t="s">
        <v>1</v>
      </c>
    </row>
    <row r="3" ht="13.5"/>
    <row r="4" ht="13.5">
      <c r="A4" s="32" t="s">
        <v>123</v>
      </c>
    </row>
    <row r="5" ht="13.5">
      <c r="A5" s="32" t="str">
        <f>Consol_CF!A5</f>
        <v>FOR THE CUMULATIVE QUARTER ENDED 31ST MARCH 2006</v>
      </c>
    </row>
    <row r="6" ht="13.5"/>
    <row r="7" ht="13.5">
      <c r="A7" s="35"/>
    </row>
    <row r="8" spans="2:6" ht="13.5">
      <c r="B8" s="83"/>
      <c r="C8" s="84" t="s">
        <v>56</v>
      </c>
      <c r="D8" s="85"/>
      <c r="E8" s="86" t="s">
        <v>57</v>
      </c>
      <c r="F8" s="87"/>
    </row>
    <row r="9" spans="2:6" ht="13.5">
      <c r="B9" s="88"/>
      <c r="C9" s="89"/>
      <c r="D9" s="90"/>
      <c r="E9" s="91"/>
      <c r="F9" s="92"/>
    </row>
    <row r="10" spans="1:6" s="46" customFormat="1" ht="13.5">
      <c r="A10" s="93" t="s">
        <v>130</v>
      </c>
      <c r="B10" s="88" t="s">
        <v>58</v>
      </c>
      <c r="C10" s="94" t="s">
        <v>58</v>
      </c>
      <c r="D10" s="95" t="s">
        <v>59</v>
      </c>
      <c r="E10" s="88" t="s">
        <v>60</v>
      </c>
      <c r="F10" s="96" t="s">
        <v>61</v>
      </c>
    </row>
    <row r="11" spans="1:6" s="46" customFormat="1" ht="13.5">
      <c r="A11" s="97" t="str">
        <f>Consol_CF!D7</f>
        <v>31st March 2006</v>
      </c>
      <c r="B11" s="91" t="s">
        <v>62</v>
      </c>
      <c r="C11" s="89" t="s">
        <v>63</v>
      </c>
      <c r="D11" s="91" t="s">
        <v>64</v>
      </c>
      <c r="E11" s="91" t="s">
        <v>65</v>
      </c>
      <c r="F11" s="90"/>
    </row>
    <row r="12" spans="2:6" ht="13.5">
      <c r="B12" s="88" t="s">
        <v>15</v>
      </c>
      <c r="C12" s="94" t="s">
        <v>15</v>
      </c>
      <c r="D12" s="88" t="s">
        <v>15</v>
      </c>
      <c r="E12" s="88" t="s">
        <v>15</v>
      </c>
      <c r="F12" s="92"/>
    </row>
    <row r="13" spans="2:6" ht="13.5">
      <c r="B13" s="88"/>
      <c r="C13" s="94"/>
      <c r="D13" s="88"/>
      <c r="E13" s="88"/>
      <c r="F13" s="92"/>
    </row>
    <row r="14" spans="1:7" ht="13.5">
      <c r="A14" s="33" t="s">
        <v>66</v>
      </c>
      <c r="B14" s="98">
        <f>Consol_BS!D36</f>
        <v>107684072</v>
      </c>
      <c r="C14" s="99">
        <v>80339088</v>
      </c>
      <c r="D14" s="98">
        <f>80000+12205861+276243+10518927+46740208</f>
        <v>69821239</v>
      </c>
      <c r="E14" s="98">
        <v>-180536218</v>
      </c>
      <c r="F14" s="92">
        <f>SUM(B14:E14)</f>
        <v>77308181</v>
      </c>
      <c r="G14" s="33">
        <f>F14-Consol_BS!D42</f>
        <v>0</v>
      </c>
    </row>
    <row r="15" spans="1:6" s="34" customFormat="1" ht="13.5">
      <c r="A15" s="34" t="s">
        <v>94</v>
      </c>
      <c r="B15" s="98"/>
      <c r="C15" s="99"/>
      <c r="D15" s="98"/>
      <c r="E15" s="98"/>
      <c r="F15" s="92"/>
    </row>
    <row r="16" spans="2:6" s="34" customFormat="1" ht="13.5">
      <c r="B16" s="98"/>
      <c r="C16" s="99"/>
      <c r="D16" s="98"/>
      <c r="E16" s="98"/>
      <c r="F16" s="92"/>
    </row>
    <row r="17" spans="2:6" s="34" customFormat="1" ht="13.5">
      <c r="B17" s="98"/>
      <c r="C17" s="98"/>
      <c r="D17" s="92"/>
      <c r="E17" s="98"/>
      <c r="F17" s="92"/>
    </row>
    <row r="18" spans="1:6" s="34" customFormat="1" ht="13.5">
      <c r="A18" s="34" t="s">
        <v>67</v>
      </c>
      <c r="B18" s="98">
        <f>Consol_BS!B36-Consol_EQ!B14</f>
        <v>2282400</v>
      </c>
      <c r="C18" s="99">
        <v>0</v>
      </c>
      <c r="D18" s="98">
        <f>D24-D14</f>
        <v>-977346</v>
      </c>
      <c r="E18" s="98">
        <f>Consol_PL!F37</f>
        <v>-1462156</v>
      </c>
      <c r="F18" s="92">
        <f>SUM(B18:E18)</f>
        <v>-157102</v>
      </c>
    </row>
    <row r="19" spans="1:6" s="34" customFormat="1" ht="13.5">
      <c r="A19" s="34" t="s">
        <v>68</v>
      </c>
      <c r="B19" s="98"/>
      <c r="C19" s="99"/>
      <c r="D19" s="98"/>
      <c r="E19" s="98"/>
      <c r="F19" s="92"/>
    </row>
    <row r="20" spans="2:6" s="34" customFormat="1" ht="13.5">
      <c r="B20" s="98"/>
      <c r="C20" s="99"/>
      <c r="D20" s="98"/>
      <c r="E20" s="98"/>
      <c r="F20" s="92"/>
    </row>
    <row r="21" spans="1:6" s="34" customFormat="1" ht="13.5">
      <c r="A21" s="34" t="s">
        <v>122</v>
      </c>
      <c r="B21" s="98"/>
      <c r="C21" s="99"/>
      <c r="D21" s="98"/>
      <c r="E21" s="98">
        <v>-6225</v>
      </c>
      <c r="F21" s="92">
        <f>SUM(B21:E21)</f>
        <v>-6225</v>
      </c>
    </row>
    <row r="22" spans="2:6" s="34" customFormat="1" ht="13.5">
      <c r="B22" s="98"/>
      <c r="C22" s="99"/>
      <c r="D22" s="98"/>
      <c r="E22" s="98"/>
      <c r="F22" s="92"/>
    </row>
    <row r="23" spans="1:6" s="34" customFormat="1" ht="13.5">
      <c r="A23" s="34" t="s">
        <v>69</v>
      </c>
      <c r="B23" s="98"/>
      <c r="C23" s="99"/>
      <c r="D23" s="98"/>
      <c r="E23" s="98"/>
      <c r="F23" s="92"/>
    </row>
    <row r="24" spans="1:6" s="34" customFormat="1" ht="14.25" thickBot="1">
      <c r="A24" s="34" t="s">
        <v>155</v>
      </c>
      <c r="B24" s="100">
        <f>SUM(B14:B22)</f>
        <v>109966472</v>
      </c>
      <c r="C24" s="100">
        <f>SUM(C14:C22)</f>
        <v>80339088</v>
      </c>
      <c r="D24" s="100">
        <f>80000+12205861+10518927+46039105</f>
        <v>68843893</v>
      </c>
      <c r="E24" s="100">
        <f>SUM(E14:E22)</f>
        <v>-182004599</v>
      </c>
      <c r="F24" s="100">
        <f>SUM(F14:F22)</f>
        <v>77144854</v>
      </c>
    </row>
    <row r="25" spans="2:6" s="34" customFormat="1" ht="14.25" thickTop="1">
      <c r="B25" s="34">
        <f>B24-Consol_BS!B36</f>
        <v>0</v>
      </c>
      <c r="F25" s="101">
        <f>F24-Consol_BS!B42</f>
        <v>0</v>
      </c>
    </row>
    <row r="26" s="34" customFormat="1" ht="13.5"/>
    <row r="27" s="34" customFormat="1" ht="13.5">
      <c r="A27" s="65"/>
    </row>
    <row r="28" spans="1:6" s="34" customFormat="1" ht="13.5">
      <c r="A28" s="33"/>
      <c r="B28" s="83"/>
      <c r="C28" s="84" t="s">
        <v>56</v>
      </c>
      <c r="D28" s="85"/>
      <c r="E28" s="86" t="s">
        <v>57</v>
      </c>
      <c r="F28" s="87"/>
    </row>
    <row r="29" spans="1:6" s="34" customFormat="1" ht="13.5">
      <c r="A29" s="33"/>
      <c r="B29" s="88"/>
      <c r="C29" s="89"/>
      <c r="D29" s="90"/>
      <c r="E29" s="91"/>
      <c r="F29" s="92"/>
    </row>
    <row r="30" spans="1:6" s="34" customFormat="1" ht="13.5">
      <c r="A30" s="93" t="s">
        <v>130</v>
      </c>
      <c r="B30" s="88" t="s">
        <v>58</v>
      </c>
      <c r="C30" s="94" t="s">
        <v>58</v>
      </c>
      <c r="D30" s="95" t="s">
        <v>59</v>
      </c>
      <c r="E30" s="88" t="s">
        <v>60</v>
      </c>
      <c r="F30" s="96" t="s">
        <v>61</v>
      </c>
    </row>
    <row r="31" spans="1:6" s="34" customFormat="1" ht="13.5">
      <c r="A31" s="97" t="s">
        <v>153</v>
      </c>
      <c r="B31" s="91" t="s">
        <v>62</v>
      </c>
      <c r="C31" s="89" t="s">
        <v>63</v>
      </c>
      <c r="D31" s="91" t="s">
        <v>64</v>
      </c>
      <c r="E31" s="91" t="s">
        <v>65</v>
      </c>
      <c r="F31" s="90"/>
    </row>
    <row r="32" spans="1:6" s="34" customFormat="1" ht="13.5">
      <c r="A32" s="33"/>
      <c r="B32" s="88" t="s">
        <v>15</v>
      </c>
      <c r="C32" s="94" t="s">
        <v>15</v>
      </c>
      <c r="D32" s="88" t="s">
        <v>15</v>
      </c>
      <c r="E32" s="88" t="s">
        <v>15</v>
      </c>
      <c r="F32" s="92"/>
    </row>
    <row r="33" spans="1:6" s="34" customFormat="1" ht="13.5">
      <c r="A33" s="33"/>
      <c r="B33" s="88"/>
      <c r="C33" s="94"/>
      <c r="D33" s="88"/>
      <c r="E33" s="88"/>
      <c r="F33" s="92"/>
    </row>
    <row r="34" spans="1:6" s="34" customFormat="1" ht="13.5">
      <c r="A34" s="33" t="s">
        <v>66</v>
      </c>
      <c r="B34" s="98">
        <v>83176989</v>
      </c>
      <c r="C34" s="99">
        <v>80339088</v>
      </c>
      <c r="D34" s="98">
        <v>74699668</v>
      </c>
      <c r="E34" s="98">
        <v>-173724486</v>
      </c>
      <c r="F34" s="92">
        <f>SUM(B34:E34)</f>
        <v>64491259</v>
      </c>
    </row>
    <row r="35" spans="1:6" s="34" customFormat="1" ht="13.5">
      <c r="A35" s="34" t="s">
        <v>88</v>
      </c>
      <c r="B35" s="98"/>
      <c r="C35" s="99"/>
      <c r="D35" s="98"/>
      <c r="E35" s="98"/>
      <c r="F35" s="92"/>
    </row>
    <row r="36" spans="2:6" s="34" customFormat="1" ht="13.5">
      <c r="B36" s="98"/>
      <c r="C36" s="99"/>
      <c r="D36" s="98"/>
      <c r="E36" s="98"/>
      <c r="F36" s="92"/>
    </row>
    <row r="37" spans="2:6" s="34" customFormat="1" ht="13.5">
      <c r="B37" s="98"/>
      <c r="C37" s="98"/>
      <c r="D37" s="92"/>
      <c r="E37" s="98"/>
      <c r="F37" s="92"/>
    </row>
    <row r="38" spans="1:6" s="34" customFormat="1" ht="13.5">
      <c r="A38" s="34" t="s">
        <v>67</v>
      </c>
      <c r="B38" s="98">
        <v>0</v>
      </c>
      <c r="C38" s="99">
        <v>0</v>
      </c>
      <c r="D38" s="98">
        <v>0</v>
      </c>
      <c r="E38" s="98">
        <v>-6301166</v>
      </c>
      <c r="F38" s="92">
        <f>SUM(B38:E38)</f>
        <v>-6301166</v>
      </c>
    </row>
    <row r="39" spans="1:6" s="34" customFormat="1" ht="13.5">
      <c r="A39" s="34" t="s">
        <v>68</v>
      </c>
      <c r="B39" s="98"/>
      <c r="C39" s="99"/>
      <c r="D39" s="98"/>
      <c r="E39" s="98"/>
      <c r="F39" s="92"/>
    </row>
    <row r="40" spans="2:6" s="34" customFormat="1" ht="13.5">
      <c r="B40" s="98"/>
      <c r="C40" s="99"/>
      <c r="D40" s="98"/>
      <c r="E40" s="98"/>
      <c r="F40" s="92"/>
    </row>
    <row r="41" spans="1:6" s="34" customFormat="1" ht="13.5">
      <c r="A41" s="34" t="s">
        <v>69</v>
      </c>
      <c r="B41" s="98"/>
      <c r="C41" s="99"/>
      <c r="D41" s="98"/>
      <c r="E41" s="98"/>
      <c r="F41" s="92"/>
    </row>
    <row r="42" spans="1:6" s="34" customFormat="1" ht="14.25" thickBot="1">
      <c r="A42" s="34" t="s">
        <v>156</v>
      </c>
      <c r="B42" s="100">
        <f>SUM(B33:B41)</f>
        <v>83176989</v>
      </c>
      <c r="C42" s="100">
        <f>SUM(C33:C41)</f>
        <v>80339088</v>
      </c>
      <c r="D42" s="100">
        <f>SUM(D33:D41)</f>
        <v>74699668</v>
      </c>
      <c r="E42" s="100">
        <f>SUM(E33:E41)</f>
        <v>-180025652</v>
      </c>
      <c r="F42" s="100">
        <f>SUM(F33:F41)</f>
        <v>58190093</v>
      </c>
    </row>
    <row r="43" spans="2:6" s="34" customFormat="1" ht="14.25" thickTop="1">
      <c r="B43" s="34">
        <v>0</v>
      </c>
      <c r="F43" s="101">
        <v>0</v>
      </c>
    </row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2" ht="13.5">
      <c r="A52" s="2"/>
    </row>
    <row r="54" ht="13.5">
      <c r="A54" s="33" t="s">
        <v>93</v>
      </c>
    </row>
    <row r="55" ht="13.5">
      <c r="A55" s="33" t="s">
        <v>137</v>
      </c>
    </row>
  </sheetData>
  <printOptions horizontalCentered="1"/>
  <pageMargins left="0.51" right="0.36" top="0.82" bottom="0.66" header="0.5" footer="0.5"/>
  <pageSetup fitToHeight="1" fitToWidth="1" orientation="portrait" paperSize="9" scale="9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56.7109375" style="33" customWidth="1"/>
    <col min="2" max="2" width="13.7109375" style="46" customWidth="1"/>
    <col min="3" max="3" width="1.7109375" style="46" customWidth="1"/>
    <col min="4" max="4" width="13.7109375" style="33" customWidth="1"/>
    <col min="5" max="5" width="7.140625" style="33" customWidth="1"/>
    <col min="6" max="16384" width="9.140625" style="33" customWidth="1"/>
  </cols>
  <sheetData>
    <row r="1" ht="13.5">
      <c r="A1" s="32" t="str">
        <f>Summary!A1</f>
        <v>MITHRIL BERHAD</v>
      </c>
    </row>
    <row r="2" ht="13.5">
      <c r="A2" s="7" t="s">
        <v>1</v>
      </c>
    </row>
    <row r="4" ht="13.5">
      <c r="A4" s="32" t="s">
        <v>126</v>
      </c>
    </row>
    <row r="5" ht="13.5">
      <c r="A5" s="32" t="str">
        <f>Consol_CF!A5</f>
        <v>FOR THE CUMULATIVE QUARTER ENDED 31ST MARCH 2006</v>
      </c>
    </row>
    <row r="8" spans="2:4" ht="25.5" customHeight="1">
      <c r="B8" s="102">
        <v>38777</v>
      </c>
      <c r="C8" s="103"/>
      <c r="D8" s="102">
        <v>38412</v>
      </c>
    </row>
    <row r="9" spans="2:4" ht="13.5">
      <c r="B9" s="63" t="s">
        <v>149</v>
      </c>
      <c r="C9" s="63"/>
      <c r="D9" s="63" t="s">
        <v>149</v>
      </c>
    </row>
    <row r="10" spans="2:4" ht="13.5">
      <c r="B10" s="63" t="s">
        <v>114</v>
      </c>
      <c r="C10" s="63"/>
      <c r="D10" s="63" t="s">
        <v>114</v>
      </c>
    </row>
    <row r="11" spans="2:4" ht="13.5">
      <c r="B11" s="42" t="s">
        <v>103</v>
      </c>
      <c r="C11" s="63"/>
      <c r="D11" s="42" t="s">
        <v>103</v>
      </c>
    </row>
    <row r="12" spans="2:4" ht="15">
      <c r="B12" s="45" t="s">
        <v>15</v>
      </c>
      <c r="C12" s="63"/>
      <c r="D12" s="45" t="s">
        <v>15</v>
      </c>
    </row>
    <row r="13" ht="13.5">
      <c r="D13" s="46"/>
    </row>
    <row r="14" spans="1:4" ht="13.5">
      <c r="A14" s="33" t="s">
        <v>70</v>
      </c>
      <c r="B14" s="46">
        <v>0</v>
      </c>
      <c r="D14" s="46">
        <v>0</v>
      </c>
    </row>
    <row r="15" spans="2:4" s="34" customFormat="1" ht="13.5">
      <c r="B15" s="47"/>
      <c r="C15" s="47"/>
      <c r="D15" s="47"/>
    </row>
    <row r="16" spans="1:4" s="34" customFormat="1" ht="13.5">
      <c r="A16" s="34" t="s">
        <v>71</v>
      </c>
      <c r="B16" s="47">
        <v>0</v>
      </c>
      <c r="C16" s="47"/>
      <c r="D16" s="47">
        <v>0</v>
      </c>
    </row>
    <row r="17" spans="2:4" s="34" customFormat="1" ht="13.5">
      <c r="B17" s="60"/>
      <c r="C17" s="47"/>
      <c r="D17" s="60"/>
    </row>
    <row r="18" spans="2:4" s="34" customFormat="1" ht="13.5">
      <c r="B18" s="47"/>
      <c r="C18" s="47"/>
      <c r="D18" s="47"/>
    </row>
    <row r="19" spans="1:4" s="34" customFormat="1" ht="13.5">
      <c r="A19" s="34" t="s">
        <v>72</v>
      </c>
      <c r="B19" s="47">
        <f>SUM(B14:B16)</f>
        <v>0</v>
      </c>
      <c r="C19" s="47"/>
      <c r="D19" s="47">
        <v>0</v>
      </c>
    </row>
    <row r="20" spans="2:4" s="34" customFormat="1" ht="13.5">
      <c r="B20" s="47"/>
      <c r="C20" s="47"/>
      <c r="D20" s="47"/>
    </row>
    <row r="21" spans="1:4" s="34" customFormat="1" ht="13.5">
      <c r="A21" s="34" t="s">
        <v>124</v>
      </c>
      <c r="B21" s="47">
        <f>Consol_EQ!E24</f>
        <v>-182004599</v>
      </c>
      <c r="C21" s="47"/>
      <c r="D21" s="47">
        <v>-180025652</v>
      </c>
    </row>
    <row r="22" spans="2:4" s="34" customFormat="1" ht="13.5">
      <c r="B22" s="47"/>
      <c r="C22" s="47"/>
      <c r="D22" s="47"/>
    </row>
    <row r="23" spans="1:4" s="34" customFormat="1" ht="14.25" thickBot="1">
      <c r="A23" s="34" t="s">
        <v>125</v>
      </c>
      <c r="B23" s="62">
        <f>SUM(B19:B21)</f>
        <v>-182004599</v>
      </c>
      <c r="C23" s="47"/>
      <c r="D23" s="62">
        <f>SUM(D19:D21)</f>
        <v>-180025652</v>
      </c>
    </row>
    <row r="24" spans="2:4" s="34" customFormat="1" ht="14.25" thickTop="1">
      <c r="B24" s="47"/>
      <c r="C24" s="47"/>
      <c r="D24" s="47"/>
    </row>
    <row r="25" spans="2:4" s="34" customFormat="1" ht="13.5">
      <c r="B25" s="47">
        <f>B23-Consol_EQ!E24</f>
        <v>0</v>
      </c>
      <c r="C25" s="47"/>
      <c r="D25" s="47">
        <v>0</v>
      </c>
    </row>
    <row r="26" spans="1:3" s="34" customFormat="1" ht="13.5">
      <c r="A26" s="65"/>
      <c r="B26" s="47"/>
      <c r="C26" s="47"/>
    </row>
    <row r="27" spans="2:3" s="34" customFormat="1" ht="13.5">
      <c r="B27" s="47"/>
      <c r="C27" s="47"/>
    </row>
    <row r="28" spans="2:3" s="34" customFormat="1" ht="13.5">
      <c r="B28" s="47"/>
      <c r="C28" s="47"/>
    </row>
    <row r="29" spans="2:3" s="34" customFormat="1" ht="13.5">
      <c r="B29" s="47"/>
      <c r="C29" s="47"/>
    </row>
    <row r="30" spans="2:3" s="34" customFormat="1" ht="13.5">
      <c r="B30" s="47"/>
      <c r="C30" s="47"/>
    </row>
    <row r="31" spans="2:3" s="34" customFormat="1" ht="13.5">
      <c r="B31" s="47"/>
      <c r="C31" s="47"/>
    </row>
    <row r="32" spans="1:3" s="34" customFormat="1" ht="13.5">
      <c r="A32" s="65"/>
      <c r="B32" s="47"/>
      <c r="C32" s="47"/>
    </row>
    <row r="33" spans="2:3" s="34" customFormat="1" ht="13.5">
      <c r="B33" s="47"/>
      <c r="C33" s="47"/>
    </row>
    <row r="34" spans="1:3" s="34" customFormat="1" ht="13.5">
      <c r="A34" s="65"/>
      <c r="B34" s="47"/>
      <c r="C34" s="47"/>
    </row>
    <row r="35" spans="2:3" s="34" customFormat="1" ht="13.5">
      <c r="B35" s="47"/>
      <c r="C35" s="47"/>
    </row>
    <row r="36" spans="2:3" s="34" customFormat="1" ht="13.5">
      <c r="B36" s="47"/>
      <c r="C36" s="47"/>
    </row>
    <row r="37" spans="2:3" s="34" customFormat="1" ht="13.5">
      <c r="B37" s="47"/>
      <c r="C37" s="47"/>
    </row>
    <row r="38" spans="2:3" s="34" customFormat="1" ht="13.5">
      <c r="B38" s="47"/>
      <c r="C38" s="47"/>
    </row>
    <row r="39" spans="2:3" s="34" customFormat="1" ht="13.5">
      <c r="B39" s="47"/>
      <c r="C39" s="47"/>
    </row>
    <row r="40" spans="2:3" s="34" customFormat="1" ht="13.5">
      <c r="B40" s="47"/>
      <c r="C40" s="47"/>
    </row>
    <row r="41" spans="2:3" s="34" customFormat="1" ht="13.5">
      <c r="B41" s="47"/>
      <c r="C41" s="47"/>
    </row>
    <row r="42" spans="2:3" s="34" customFormat="1" ht="13.5">
      <c r="B42" s="47"/>
      <c r="C42" s="47"/>
    </row>
    <row r="43" spans="2:3" s="34" customFormat="1" ht="13.5">
      <c r="B43" s="47"/>
      <c r="C43" s="47"/>
    </row>
  </sheetData>
  <printOptions horizontalCentered="1"/>
  <pageMargins left="0.79" right="0.63" top="0.88" bottom="0.73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ctre</cp:lastModifiedBy>
  <cp:lastPrinted>2006-05-25T10:45:45Z</cp:lastPrinted>
  <dcterms:created xsi:type="dcterms:W3CDTF">2004-08-07T08:47:17Z</dcterms:created>
  <dcterms:modified xsi:type="dcterms:W3CDTF">2006-05-25T10:50:44Z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