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75" activeTab="1"/>
  </bookViews>
  <sheets>
    <sheet name="Income" sheetId="1" r:id="rId1"/>
    <sheet name="B-S" sheetId="2" r:id="rId2"/>
    <sheet name="stat of chgs equity" sheetId="3" r:id="rId3"/>
    <sheet name="CF" sheetId="4" r:id="rId4"/>
  </sheets>
  <definedNames>
    <definedName name="_xlnm.Print_Area" localSheetId="1">'B-S'!$B$1:$E$44</definedName>
    <definedName name="_xlnm.Print_Area" localSheetId="3">'CF'!$B$1:$E$50</definedName>
    <definedName name="_xlnm.Print_Area" localSheetId="0">'Income'!$B$1:$K$34</definedName>
    <definedName name="_xlnm.Print_Area" localSheetId="2">'stat of chgs equity'!$B$1:$F$21</definedName>
  </definedNames>
  <calcPr fullCalcOnLoad="1"/>
</workbook>
</file>

<file path=xl/sharedStrings.xml><?xml version="1.0" encoding="utf-8"?>
<sst xmlns="http://schemas.openxmlformats.org/spreadsheetml/2006/main" count="138" uniqueCount="102">
  <si>
    <t>QUARTERLY REPORT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</si>
  <si>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</si>
  <si>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</si>
  <si>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</si>
  <si>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</si>
  <si>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</si>
  <si>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</si>
  <si>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</si>
  <si>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</si>
  <si>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</si>
  <si>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 000</t>
  </si>
  <si>
    <t>Revenue</t>
  </si>
  <si>
    <t>Operating expenses</t>
  </si>
  <si>
    <t>Other operating income</t>
  </si>
  <si>
    <t>Finance costs</t>
  </si>
  <si>
    <t>Taxation</t>
  </si>
  <si>
    <t>Minority interests</t>
  </si>
  <si>
    <t>AS AT END OF CURRENT QUARTER</t>
  </si>
  <si>
    <t>AS AT PRECEDING FINANCIAL YEAR END</t>
  </si>
  <si>
    <t>CONDENSED CONSOLIDATED INCOME STATEMENT</t>
  </si>
  <si>
    <t>PUTERA CAPITAL BERHAD (12360-M)</t>
  </si>
  <si>
    <t>CONDENSED CONSOLIDATED BALANCE SHEETS</t>
  </si>
  <si>
    <t>NON-CURRENT ASSETS</t>
  </si>
  <si>
    <t>Property, plant and equipment</t>
  </si>
  <si>
    <t>CURRENT ASSETS</t>
  </si>
  <si>
    <t>Inventories</t>
  </si>
  <si>
    <t>Receivables</t>
  </si>
  <si>
    <t>Cash and bank balances</t>
  </si>
  <si>
    <t>CURRENT LIABILITIES</t>
  </si>
  <si>
    <t>Payables</t>
  </si>
  <si>
    <t>FINANCED BY:</t>
  </si>
  <si>
    <t>Share capital</t>
  </si>
  <si>
    <t>Reserves</t>
  </si>
  <si>
    <t>Net Tangible Assets per share (RM)</t>
  </si>
  <si>
    <t>Short term borrowings</t>
  </si>
  <si>
    <t>Shareholders' equity</t>
  </si>
  <si>
    <t>Retirement benefit</t>
  </si>
  <si>
    <t>Long term borrowings</t>
  </si>
  <si>
    <t>Deferred taxation</t>
  </si>
  <si>
    <t>CONDENSED CONSOLIDATED CASH FLOW STATEMENT</t>
  </si>
  <si>
    <t>RM'000</t>
  </si>
  <si>
    <t>CONDENSED CONSOLIDATED STATEMENT OF CHANGES IN EQUITY</t>
  </si>
  <si>
    <t>Other non-distributable reserves</t>
  </si>
  <si>
    <t>Total</t>
  </si>
  <si>
    <t>Accumulated losses</t>
  </si>
  <si>
    <t>Cash and cash equivalents comprise:-</t>
  </si>
  <si>
    <t>Short term deposits with licensed banks</t>
  </si>
  <si>
    <t>Bank overdrafts</t>
  </si>
  <si>
    <t>Net loss for the financial year</t>
  </si>
  <si>
    <t>Adjustments for non cash items:-</t>
  </si>
  <si>
    <t>Depreciation</t>
  </si>
  <si>
    <t>Others</t>
  </si>
  <si>
    <t>Working capital changes</t>
  </si>
  <si>
    <t>Taxation paid</t>
  </si>
  <si>
    <t>Retirement benefits paid</t>
  </si>
  <si>
    <t>Interest paid</t>
  </si>
  <si>
    <t>CASH FLOW FROM INVESTING ACTIVITIES</t>
  </si>
  <si>
    <t>CASH FLOW FROM FINANCING ACTIVITIES</t>
  </si>
  <si>
    <t>Proceeds from issuance of shares</t>
  </si>
  <si>
    <t>Interest expense</t>
  </si>
  <si>
    <t>Interest income</t>
  </si>
  <si>
    <t>Currency translation differences, representing</t>
  </si>
  <si>
    <t>net gain not recognised in income statement</t>
  </si>
  <si>
    <t>Proceeds from disposal of property, plant and equipment</t>
  </si>
  <si>
    <t>31-05-2004</t>
  </si>
  <si>
    <t>At 31 May 2004</t>
  </si>
  <si>
    <t>At 1 June 2003</t>
  </si>
  <si>
    <t>Cash and  cash equivalents at 31 May 2004/2003</t>
  </si>
  <si>
    <t>Basic loss per share (sen)</t>
  </si>
  <si>
    <t>Loss per share :</t>
  </si>
  <si>
    <t>Issuance of share capital (note 7)</t>
  </si>
  <si>
    <t>Loss from operations</t>
  </si>
  <si>
    <t>Loss before taxation</t>
  </si>
  <si>
    <t>Loss after taxation</t>
  </si>
  <si>
    <t>Net loss attributable to shareholders</t>
  </si>
  <si>
    <t>Provision for retirement benefits</t>
  </si>
  <si>
    <t>Operating loss before working capital changes</t>
  </si>
  <si>
    <t>Net cash inflow from investing activities</t>
  </si>
  <si>
    <t xml:space="preserve"> of shares)</t>
  </si>
  <si>
    <t>(based on the weighted average number</t>
  </si>
  <si>
    <t>The Condensed Consolidated Income Statement should be read in conjunction with the Annual Financial Report for the financial year ended 31 May 2004</t>
  </si>
  <si>
    <t>Investment properties</t>
  </si>
  <si>
    <t>NET CURRENT (LIABILITIES) / ASSETS</t>
  </si>
  <si>
    <t>At 1 June 2004</t>
  </si>
  <si>
    <t>Net loss for the financial period</t>
  </si>
  <si>
    <t>The Condensed Consolidated Statement of Changes in Equity should be read in conjunction with the Annual Financial Report for the financial year ended 31 May 2004</t>
  </si>
  <si>
    <t>The Condensed Consolidated Balance Sheet should be read in conjunction with the Annual Financial Report for the financial year ended 31 May 2004</t>
  </si>
  <si>
    <t>The Condensed Consolidated Cash Flow Statement should be read in conjunction with the Annual Financial Report for the financial year ended 31 May 2004</t>
  </si>
  <si>
    <t>Loss on disposal of property, plant and equipment</t>
  </si>
  <si>
    <t>For the financial period ended 30 November 2004</t>
  </si>
  <si>
    <t>30-11-2004</t>
  </si>
  <si>
    <t>30-11-2003</t>
  </si>
  <si>
    <t>At 30 November 2004</t>
  </si>
  <si>
    <t>As at 30 November 2004 / 31 May 2004</t>
  </si>
  <si>
    <t>Provision for doubtful debts</t>
  </si>
  <si>
    <t>Net decrease in cash and cash equivalents</t>
  </si>
  <si>
    <t>Cash and  cash equivalents at 30 November 2004/2003</t>
  </si>
  <si>
    <t>Write back of provision for doubtful debts</t>
  </si>
  <si>
    <t>Net repayment of borrowings</t>
  </si>
  <si>
    <t>Cash utilised in operations</t>
  </si>
  <si>
    <t>Net cash outflow from operating activities</t>
  </si>
  <si>
    <t>Net cash (outflow)/inflow from financing activities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</si>
</sst>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000;\(#,##0.0000\)"/>
    <numFmt numFmtId="181" formatCode="#,##0\ ;\(#,##0\);_-* &quot;-&quot;??_-;_-@_-"/>
    <numFmt numFmtId="182" formatCode="_(* #,##0_);_(* \(#,##0\);_(* &quot;-&quot;??_);_(@_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#,##0.0\ ;\(#,##0.0\);_-* &quot;-&quot;??_-;_-@_-"/>
    <numFmt numFmtId="188" formatCode="#,##0.00\ ;\(#,##0.00\);_-* &quot;-&quot;??_-;_-@_-"/>
    <numFmt numFmtId="189" formatCode="[$-809]dd\ mmmm\ yyyy"/>
    <numFmt numFmtId="190" formatCode="[$-409]dd\-mmm\-yy;@"/>
    <numFmt numFmtId="191" formatCode="#,##0;\(#,##0\);_*&quot;-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8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181" fontId="0" fillId="0" borderId="0" xfId="0" applyAlignment="1">
      <alignment/>
    </xf>
    <xf numFmtId="181" fontId="1" fillId="0" borderId="0" xfId="0" applyFont="1" applyAlignment="1">
      <alignment/>
    </xf>
    <xf numFmtId="181" fontId="3" fillId="0" borderId="0" xfId="0" applyFont="1" applyAlignment="1">
      <alignment/>
    </xf>
    <xf numFmtId="181" fontId="4" fillId="0" borderId="0" xfId="0" applyFont="1" applyAlignment="1">
      <alignment/>
    </xf>
    <xf numFmtId="181" fontId="3" fillId="0" borderId="0" xfId="0" applyFont="1" applyFill="1" applyAlignment="1">
      <alignment/>
    </xf>
    <xf numFmtId="178" fontId="1" fillId="0" borderId="0" xfId="0" applyNumberFormat="1" applyFont="1" applyAlignment="1">
      <alignment horizontal="right"/>
    </xf>
    <xf numFmtId="181" fontId="1" fillId="0" borderId="0" xfId="0" applyFont="1" applyAlignment="1">
      <alignment vertical="top"/>
    </xf>
    <xf numFmtId="178" fontId="2" fillId="0" borderId="0" xfId="0" applyNumberFormat="1" applyFont="1" applyAlignment="1">
      <alignment horizontal="center"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4" fillId="0" borderId="0" xfId="0" applyFont="1" applyAlignment="1">
      <alignment horizontal="left"/>
    </xf>
    <xf numFmtId="181" fontId="3" fillId="0" borderId="0" xfId="0" applyFont="1" applyBorder="1" applyAlignment="1">
      <alignment/>
    </xf>
    <xf numFmtId="181" fontId="3" fillId="0" borderId="0" xfId="0" applyFont="1" applyAlignment="1">
      <alignment horizontal="right"/>
    </xf>
    <xf numFmtId="181" fontId="3" fillId="0" borderId="0" xfId="0" applyFont="1" applyAlignment="1" quotePrefix="1">
      <alignment horizontal="left"/>
    </xf>
    <xf numFmtId="181" fontId="3" fillId="0" borderId="0" xfId="0" applyFont="1" applyAlignment="1">
      <alignment horizontal="left"/>
    </xf>
    <xf numFmtId="181" fontId="4" fillId="0" borderId="0" xfId="0" applyFont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3" fillId="0" borderId="1" xfId="0" applyNumberFormat="1" applyFont="1" applyFill="1" applyBorder="1" applyAlignment="1">
      <alignment/>
    </xf>
    <xf numFmtId="182" fontId="3" fillId="0" borderId="2" xfId="0" applyNumberFormat="1" applyFont="1" applyFill="1" applyBorder="1" applyAlignment="1">
      <alignment/>
    </xf>
    <xf numFmtId="182" fontId="3" fillId="0" borderId="3" xfId="0" applyNumberFormat="1" applyFont="1" applyFill="1" applyBorder="1" applyAlignment="1">
      <alignment/>
    </xf>
    <xf numFmtId="182" fontId="3" fillId="0" borderId="4" xfId="0" applyNumberFormat="1" applyFont="1" applyFill="1" applyBorder="1" applyAlignment="1">
      <alignment/>
    </xf>
    <xf numFmtId="183" fontId="3" fillId="0" borderId="2" xfId="15" applyNumberFormat="1" applyFont="1" applyFill="1" applyBorder="1" applyAlignment="1">
      <alignment/>
    </xf>
    <xf numFmtId="183" fontId="3" fillId="0" borderId="5" xfId="15" applyNumberFormat="1" applyFont="1" applyFill="1" applyBorder="1" applyAlignment="1">
      <alignment/>
    </xf>
    <xf numFmtId="182" fontId="3" fillId="0" borderId="2" xfId="15" applyNumberFormat="1" applyFont="1" applyFill="1" applyBorder="1" applyAlignment="1">
      <alignment/>
    </xf>
    <xf numFmtId="182" fontId="3" fillId="0" borderId="4" xfId="15" applyNumberFormat="1" applyFont="1" applyFill="1" applyBorder="1" applyAlignment="1">
      <alignment/>
    </xf>
    <xf numFmtId="182" fontId="3" fillId="0" borderId="5" xfId="0" applyNumberFormat="1" applyFont="1" applyFill="1" applyBorder="1" applyAlignment="1">
      <alignment/>
    </xf>
    <xf numFmtId="40" fontId="3" fillId="0" borderId="0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182" fontId="3" fillId="0" borderId="6" xfId="0" applyNumberFormat="1" applyFont="1" applyFill="1" applyBorder="1" applyAlignment="1">
      <alignment/>
    </xf>
    <xf numFmtId="182" fontId="3" fillId="0" borderId="7" xfId="0" applyNumberFormat="1" applyFont="1" applyFill="1" applyBorder="1" applyAlignment="1">
      <alignment/>
    </xf>
    <xf numFmtId="182" fontId="3" fillId="0" borderId="8" xfId="0" applyNumberFormat="1" applyFont="1" applyFill="1" applyBorder="1" applyAlignment="1">
      <alignment/>
    </xf>
    <xf numFmtId="186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/>
    </xf>
    <xf numFmtId="181" fontId="3" fillId="0" borderId="9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6" fillId="0" borderId="0" xfId="0" applyFont="1" applyAlignment="1">
      <alignment/>
    </xf>
    <xf numFmtId="181" fontId="6" fillId="0" borderId="0" xfId="0" applyFont="1" applyAlignment="1">
      <alignment horizontal="center"/>
    </xf>
    <xf numFmtId="181" fontId="6" fillId="0" borderId="0" xfId="0" applyFont="1" applyAlignment="1">
      <alignment horizontal="center" wrapText="1"/>
    </xf>
    <xf numFmtId="181" fontId="6" fillId="0" borderId="6" xfId="0" applyFont="1" applyBorder="1" applyAlignment="1">
      <alignment/>
    </xf>
    <xf numFmtId="181" fontId="0" fillId="0" borderId="0" xfId="0" applyAlignment="1">
      <alignment horizontal="justify" wrapText="1"/>
    </xf>
    <xf numFmtId="181" fontId="0" fillId="0" borderId="0" xfId="0" applyAlignment="1">
      <alignment horizontal="justify"/>
    </xf>
    <xf numFmtId="18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Font="1" applyAlignment="1">
      <alignment/>
    </xf>
    <xf numFmtId="181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181" fontId="6" fillId="0" borderId="0" xfId="0" applyNumberFormat="1" applyFont="1" applyAlignment="1">
      <alignment/>
    </xf>
    <xf numFmtId="181" fontId="6" fillId="0" borderId="10" xfId="0" applyNumberFormat="1" applyFont="1" applyBorder="1" applyAlignment="1">
      <alignment/>
    </xf>
    <xf numFmtId="181" fontId="6" fillId="0" borderId="6" xfId="0" applyNumberFormat="1" applyFont="1" applyBorder="1" applyAlignment="1">
      <alignment/>
    </xf>
    <xf numFmtId="181" fontId="0" fillId="0" borderId="6" xfId="0" applyFont="1" applyBorder="1" applyAlignment="1">
      <alignment/>
    </xf>
    <xf numFmtId="14" fontId="6" fillId="0" borderId="0" xfId="0" applyNumberFormat="1" applyFont="1" applyAlignment="1" quotePrefix="1">
      <alignment horizontal="center"/>
    </xf>
    <xf numFmtId="181" fontId="4" fillId="0" borderId="0" xfId="0" applyFont="1" applyAlignment="1">
      <alignment horizontal="center" wrapText="1"/>
    </xf>
    <xf numFmtId="181" fontId="0" fillId="0" borderId="0" xfId="0" applyFont="1" applyAlignment="1">
      <alignment/>
    </xf>
    <xf numFmtId="181" fontId="10" fillId="0" borderId="0" xfId="0" applyFont="1" applyAlignment="1">
      <alignment/>
    </xf>
    <xf numFmtId="181" fontId="0" fillId="0" borderId="10" xfId="0" applyFont="1" applyBorder="1" applyAlignment="1">
      <alignment/>
    </xf>
    <xf numFmtId="181" fontId="0" fillId="0" borderId="0" xfId="0" applyFont="1" applyFill="1" applyBorder="1" applyAlignment="1">
      <alignment/>
    </xf>
    <xf numFmtId="181" fontId="11" fillId="0" borderId="0" xfId="0" applyFont="1" applyAlignment="1">
      <alignment/>
    </xf>
    <xf numFmtId="181" fontId="0" fillId="0" borderId="9" xfId="0" applyFont="1" applyBorder="1" applyAlignment="1">
      <alignment/>
    </xf>
    <xf numFmtId="181" fontId="0" fillId="0" borderId="0" xfId="0" applyFont="1" applyBorder="1" applyAlignment="1">
      <alignment/>
    </xf>
    <xf numFmtId="181" fontId="0" fillId="0" borderId="0" xfId="0" applyFont="1" applyFill="1" applyBorder="1" applyAlignment="1">
      <alignment/>
    </xf>
    <xf numFmtId="181" fontId="0" fillId="0" borderId="0" xfId="0" applyFill="1" applyBorder="1" applyAlignment="1">
      <alignment/>
    </xf>
    <xf numFmtId="181" fontId="6" fillId="0" borderId="0" xfId="0" applyFont="1" applyAlignment="1" quotePrefix="1">
      <alignment/>
    </xf>
    <xf numFmtId="188" fontId="0" fillId="0" borderId="0" xfId="0" applyNumberFormat="1" applyFont="1" applyFill="1" applyAlignment="1">
      <alignment/>
    </xf>
    <xf numFmtId="181" fontId="0" fillId="0" borderId="0" xfId="0" applyFont="1" applyFill="1" applyAlignment="1">
      <alignment/>
    </xf>
    <xf numFmtId="181" fontId="6" fillId="0" borderId="0" xfId="0" applyFont="1" applyAlignment="1">
      <alignment horizontal="left"/>
    </xf>
    <xf numFmtId="181" fontId="0" fillId="0" borderId="0" xfId="0" applyAlignment="1">
      <alignment horizontal="justify" wrapText="1"/>
    </xf>
    <xf numFmtId="181" fontId="0" fillId="0" borderId="0" xfId="0" applyFont="1" applyAlignment="1">
      <alignment wrapText="1"/>
    </xf>
    <xf numFmtId="181" fontId="3" fillId="0" borderId="0" xfId="0" applyFont="1" applyAlignment="1">
      <alignment/>
    </xf>
    <xf numFmtId="181" fontId="6" fillId="0" borderId="0" xfId="0" applyFont="1" applyAlignment="1">
      <alignment horizontal="center"/>
    </xf>
    <xf numFmtId="181" fontId="0" fillId="0" borderId="0" xfId="0" applyFont="1" applyAlignment="1">
      <alignment horizontal="justify" wrapText="1"/>
    </xf>
    <xf numFmtId="181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0"/>
  <sheetViews>
    <sheetView workbookViewId="0" topLeftCell="B1">
      <selection activeCell="I27" sqref="I27"/>
    </sheetView>
  </sheetViews>
  <sheetFormatPr defaultColWidth="9.140625" defaultRowHeight="12.75"/>
  <cols>
    <col min="2" max="2" width="2.7109375" style="0" customWidth="1"/>
    <col min="3" max="3" width="35.140625" style="0" customWidth="1"/>
    <col min="4" max="4" width="2.7109375" style="1" customWidth="1"/>
    <col min="5" max="5" width="14.28125" style="1" customWidth="1"/>
    <col min="6" max="6" width="2.7109375" style="1" customWidth="1"/>
    <col min="7" max="7" width="14.7109375" style="1" customWidth="1"/>
    <col min="8" max="8" width="2.7109375" style="1" customWidth="1"/>
    <col min="9" max="9" width="14.28125" style="1" customWidth="1"/>
    <col min="10" max="10" width="2.7109375" style="1" customWidth="1"/>
    <col min="11" max="11" width="15.28125" style="1" customWidth="1"/>
    <col min="12" max="12" width="2.7109375" style="1" customWidth="1"/>
  </cols>
  <sheetData>
    <row r="1" s="1" customFormat="1" ht="12.75">
      <c r="B1" s="36" t="s">
        <v>20</v>
      </c>
    </row>
    <row r="2" s="1" customFormat="1" ht="12.75">
      <c r="B2" s="36" t="s">
        <v>0</v>
      </c>
    </row>
    <row r="3" s="1" customFormat="1" ht="12.75"/>
    <row r="4" spans="2:11" s="1" customFormat="1" ht="12.75">
      <c r="B4" s="36" t="s">
        <v>19</v>
      </c>
      <c r="C4" s="44"/>
      <c r="D4" s="44"/>
      <c r="E4" s="44"/>
      <c r="F4" s="44"/>
      <c r="G4" s="44"/>
      <c r="H4" s="44"/>
      <c r="I4" s="44"/>
      <c r="J4" s="44"/>
      <c r="K4" s="44"/>
    </row>
    <row r="5" spans="2:11" s="1" customFormat="1" ht="12.75">
      <c r="B5" s="36" t="s">
        <v>89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s="1" customFormat="1" ht="12.75">
      <c r="B6" s="36"/>
      <c r="C6" s="44"/>
      <c r="D6" s="44"/>
      <c r="E6" s="44"/>
      <c r="F6" s="44"/>
      <c r="G6" s="44"/>
      <c r="H6" s="44"/>
      <c r="I6" s="44"/>
      <c r="J6" s="44"/>
      <c r="K6" s="44"/>
    </row>
    <row r="7" spans="2:11" s="1" customFormat="1" ht="12.75">
      <c r="B7" s="44"/>
      <c r="C7" s="44"/>
      <c r="D7" s="44"/>
      <c r="E7" s="69" t="s">
        <v>1</v>
      </c>
      <c r="F7" s="69"/>
      <c r="G7" s="69"/>
      <c r="H7" s="44"/>
      <c r="I7" s="69" t="s">
        <v>2</v>
      </c>
      <c r="J7" s="69"/>
      <c r="K7" s="69"/>
    </row>
    <row r="8" spans="2:11" s="1" customFormat="1" ht="12.75">
      <c r="B8" s="44"/>
      <c r="C8" s="44"/>
      <c r="D8" s="44"/>
      <c r="E8" s="45" t="s">
        <v>3</v>
      </c>
      <c r="F8" s="45"/>
      <c r="G8" s="45" t="s">
        <v>4</v>
      </c>
      <c r="H8" s="45"/>
      <c r="I8" s="45" t="s">
        <v>3</v>
      </c>
      <c r="J8" s="45"/>
      <c r="K8" s="45" t="s">
        <v>4</v>
      </c>
    </row>
    <row r="9" spans="2:11" s="1" customFormat="1" ht="12.75">
      <c r="B9" s="44"/>
      <c r="C9" s="44"/>
      <c r="D9" s="44"/>
      <c r="E9" s="45" t="s">
        <v>5</v>
      </c>
      <c r="F9" s="45"/>
      <c r="G9" s="45" t="s">
        <v>6</v>
      </c>
      <c r="H9" s="45"/>
      <c r="I9" s="45" t="s">
        <v>5</v>
      </c>
      <c r="J9" s="45"/>
      <c r="K9" s="45" t="s">
        <v>6</v>
      </c>
    </row>
    <row r="10" spans="2:11" s="1" customFormat="1" ht="12.75">
      <c r="B10" s="44"/>
      <c r="C10" s="44"/>
      <c r="D10" s="44"/>
      <c r="E10" s="45" t="s">
        <v>7</v>
      </c>
      <c r="F10" s="45"/>
      <c r="G10" s="45" t="s">
        <v>7</v>
      </c>
      <c r="H10" s="45"/>
      <c r="I10" s="45" t="s">
        <v>8</v>
      </c>
      <c r="J10" s="45"/>
      <c r="K10" s="45" t="s">
        <v>9</v>
      </c>
    </row>
    <row r="11" spans="2:12" s="1" customFormat="1" ht="12.75">
      <c r="B11" s="44"/>
      <c r="C11" s="44"/>
      <c r="D11" s="44"/>
      <c r="E11" s="46" t="s">
        <v>90</v>
      </c>
      <c r="F11" s="45"/>
      <c r="G11" s="46" t="s">
        <v>91</v>
      </c>
      <c r="H11" s="45"/>
      <c r="I11" s="46" t="s">
        <v>90</v>
      </c>
      <c r="J11" s="45"/>
      <c r="K11" s="46" t="s">
        <v>91</v>
      </c>
      <c r="L11" s="45"/>
    </row>
    <row r="12" spans="2:11" s="1" customFormat="1" ht="12.75">
      <c r="B12" s="44"/>
      <c r="C12" s="44"/>
      <c r="D12" s="44"/>
      <c r="E12" s="37" t="s">
        <v>10</v>
      </c>
      <c r="F12" s="37"/>
      <c r="G12" s="37" t="s">
        <v>10</v>
      </c>
      <c r="H12" s="37"/>
      <c r="I12" s="37" t="s">
        <v>10</v>
      </c>
      <c r="J12" s="37"/>
      <c r="K12" s="37" t="s">
        <v>10</v>
      </c>
    </row>
    <row r="13" spans="2:12" ht="12.75">
      <c r="B13" s="3" t="s">
        <v>11</v>
      </c>
      <c r="C13" s="2"/>
      <c r="D13" s="44"/>
      <c r="E13" s="47">
        <v>6244</v>
      </c>
      <c r="F13" s="43"/>
      <c r="G13" s="47">
        <v>10279</v>
      </c>
      <c r="H13" s="43"/>
      <c r="I13" s="47">
        <v>19548</v>
      </c>
      <c r="J13" s="43"/>
      <c r="K13" s="47">
        <v>30709</v>
      </c>
      <c r="L13" s="8"/>
    </row>
    <row r="14" spans="2:12" ht="12.75">
      <c r="B14" s="2" t="s">
        <v>12</v>
      </c>
      <c r="C14" s="2"/>
      <c r="D14" s="44"/>
      <c r="E14" s="43">
        <f>-10268</f>
        <v>-10268</v>
      </c>
      <c r="F14" s="43"/>
      <c r="G14" s="43">
        <f>-15521</f>
        <v>-15521</v>
      </c>
      <c r="H14" s="43"/>
      <c r="I14" s="43">
        <f>-26641</f>
        <v>-26641</v>
      </c>
      <c r="J14" s="43"/>
      <c r="K14" s="43">
        <f>-37004</f>
        <v>-37004</v>
      </c>
      <c r="L14" s="9"/>
    </row>
    <row r="15" spans="2:12" ht="12.75">
      <c r="B15" s="2" t="s">
        <v>13</v>
      </c>
      <c r="C15" s="2"/>
      <c r="D15" s="44"/>
      <c r="E15" s="43">
        <v>0</v>
      </c>
      <c r="F15" s="43"/>
      <c r="G15" s="43">
        <v>60</v>
      </c>
      <c r="H15" s="43"/>
      <c r="I15" s="43">
        <v>31</v>
      </c>
      <c r="J15" s="43"/>
      <c r="K15" s="43">
        <v>117</v>
      </c>
      <c r="L15" s="9"/>
    </row>
    <row r="16" spans="2:12" ht="12.75">
      <c r="B16" s="3" t="s">
        <v>71</v>
      </c>
      <c r="C16" s="2"/>
      <c r="D16" s="44"/>
      <c r="E16" s="48">
        <f>SUM(E13:E15)</f>
        <v>-4024</v>
      </c>
      <c r="F16" s="43"/>
      <c r="G16" s="48">
        <f>SUM(G13:G15)</f>
        <v>-5182</v>
      </c>
      <c r="H16" s="43"/>
      <c r="I16" s="48">
        <f>SUM(I13:I15)</f>
        <v>-7062</v>
      </c>
      <c r="J16" s="43"/>
      <c r="K16" s="48">
        <f>SUM(K13:K15)</f>
        <v>-6178</v>
      </c>
      <c r="L16" s="9"/>
    </row>
    <row r="17" spans="2:12" ht="12.75">
      <c r="B17" s="2" t="s">
        <v>14</v>
      </c>
      <c r="C17" s="2"/>
      <c r="D17" s="44"/>
      <c r="E17" s="43">
        <f>-366-21</f>
        <v>-387</v>
      </c>
      <c r="F17" s="43"/>
      <c r="G17" s="43">
        <f>-441</f>
        <v>-441</v>
      </c>
      <c r="H17" s="43"/>
      <c r="I17" s="43">
        <f>-798-52</f>
        <v>-850</v>
      </c>
      <c r="J17" s="43"/>
      <c r="K17" s="43">
        <f>-837</f>
        <v>-837</v>
      </c>
      <c r="L17" s="9"/>
    </row>
    <row r="18" spans="2:12" ht="12.75">
      <c r="B18" s="2" t="s">
        <v>60</v>
      </c>
      <c r="C18" s="2"/>
      <c r="D18" s="44"/>
      <c r="E18" s="43">
        <f>7+21</f>
        <v>28</v>
      </c>
      <c r="F18" s="43"/>
      <c r="G18" s="43">
        <v>61</v>
      </c>
      <c r="H18" s="43"/>
      <c r="I18" s="43">
        <f>54+52</f>
        <v>106</v>
      </c>
      <c r="J18" s="43"/>
      <c r="K18" s="43">
        <v>122</v>
      </c>
      <c r="L18" s="9"/>
    </row>
    <row r="19" spans="2:12" ht="12.75">
      <c r="B19" s="36" t="s">
        <v>72</v>
      </c>
      <c r="C19" s="3"/>
      <c r="D19" s="44"/>
      <c r="E19" s="48">
        <f>SUM(E16:E18)</f>
        <v>-4383</v>
      </c>
      <c r="F19" s="43"/>
      <c r="G19" s="48">
        <f>SUM(G16:G18)</f>
        <v>-5562</v>
      </c>
      <c r="H19" s="43"/>
      <c r="I19" s="48">
        <f>SUM(I16:I18)</f>
        <v>-7806</v>
      </c>
      <c r="J19" s="43"/>
      <c r="K19" s="48">
        <f>SUM(K16:K18)</f>
        <v>-6893</v>
      </c>
      <c r="L19" s="9"/>
    </row>
    <row r="20" spans="2:12" ht="12.75">
      <c r="B20" s="44" t="s">
        <v>15</v>
      </c>
      <c r="C20" s="33"/>
      <c r="D20" s="44"/>
      <c r="E20" s="43">
        <v>0</v>
      </c>
      <c r="F20" s="43"/>
      <c r="G20" s="43">
        <v>375</v>
      </c>
      <c r="H20" s="43"/>
      <c r="I20" s="43">
        <v>0</v>
      </c>
      <c r="J20" s="43"/>
      <c r="K20" s="43">
        <v>0</v>
      </c>
      <c r="L20" s="9"/>
    </row>
    <row r="21" spans="2:12" ht="12.75">
      <c r="B21" s="3" t="s">
        <v>73</v>
      </c>
      <c r="C21" s="3"/>
      <c r="D21" s="44"/>
      <c r="E21" s="48">
        <f>SUM(E19:E20)</f>
        <v>-4383</v>
      </c>
      <c r="F21" s="43"/>
      <c r="G21" s="48">
        <f>SUM(G19:G20)</f>
        <v>-5187</v>
      </c>
      <c r="H21" s="43"/>
      <c r="I21" s="48">
        <f>SUM(I19:I20)</f>
        <v>-7806</v>
      </c>
      <c r="J21" s="43"/>
      <c r="K21" s="48">
        <f>SUM(K19:K20)</f>
        <v>-6893</v>
      </c>
      <c r="L21" s="9"/>
    </row>
    <row r="22" spans="2:12" ht="12.75">
      <c r="B22" s="68" t="s">
        <v>16</v>
      </c>
      <c r="C22" s="68"/>
      <c r="D22" s="44"/>
      <c r="E22" s="43">
        <v>18</v>
      </c>
      <c r="F22" s="43"/>
      <c r="G22" s="43">
        <v>1</v>
      </c>
      <c r="H22" s="43"/>
      <c r="I22" s="43">
        <v>27</v>
      </c>
      <c r="J22" s="43"/>
      <c r="K22" s="43">
        <f>-26</f>
        <v>-26</v>
      </c>
      <c r="L22" s="9"/>
    </row>
    <row r="23" spans="2:12" ht="13.5" thickBot="1">
      <c r="B23" s="3" t="s">
        <v>74</v>
      </c>
      <c r="C23" s="3"/>
      <c r="D23" s="44"/>
      <c r="E23" s="49">
        <f>SUM(E21:E22)</f>
        <v>-4365</v>
      </c>
      <c r="F23" s="43"/>
      <c r="G23" s="49">
        <f>SUM(G21:G22)</f>
        <v>-5186</v>
      </c>
      <c r="H23" s="43"/>
      <c r="I23" s="49">
        <f>SUM(I21:I22)</f>
        <v>-7779</v>
      </c>
      <c r="J23" s="43"/>
      <c r="K23" s="49">
        <f>SUM(K21:K22)</f>
        <v>-6919</v>
      </c>
      <c r="L23" s="9"/>
    </row>
    <row r="24" spans="2:12" ht="13.5" thickTop="1">
      <c r="B24" s="2"/>
      <c r="C24" s="2"/>
      <c r="D24" s="44"/>
      <c r="E24" s="43"/>
      <c r="F24" s="43"/>
      <c r="G24" s="43"/>
      <c r="H24" s="43"/>
      <c r="I24" s="43"/>
      <c r="J24" s="43"/>
      <c r="K24" s="43"/>
      <c r="L24" s="9"/>
    </row>
    <row r="25" spans="2:12" ht="12.75">
      <c r="B25" s="2" t="s">
        <v>69</v>
      </c>
      <c r="C25" s="2"/>
      <c r="D25" s="44"/>
      <c r="E25" s="43"/>
      <c r="F25" s="43"/>
      <c r="G25" s="43"/>
      <c r="H25" s="43"/>
      <c r="I25" s="43"/>
      <c r="J25" s="43"/>
      <c r="K25" s="43"/>
      <c r="L25" s="9"/>
    </row>
    <row r="26" spans="2:12" ht="12.75">
      <c r="B26" s="4"/>
      <c r="C26" s="4" t="s">
        <v>68</v>
      </c>
      <c r="D26" s="44"/>
      <c r="E26" s="42">
        <f>-6.43</f>
        <v>-6.43</v>
      </c>
      <c r="F26" s="43"/>
      <c r="G26" s="42">
        <f>-7.82</f>
        <v>-7.82</v>
      </c>
      <c r="H26" s="43"/>
      <c r="I26" s="42">
        <f>(-11.45)</f>
        <v>-11.45</v>
      </c>
      <c r="J26" s="43"/>
      <c r="K26" s="63">
        <f>-10.43</f>
        <v>-10.43</v>
      </c>
      <c r="L26" s="9"/>
    </row>
    <row r="27" spans="2:12" ht="12.75">
      <c r="B27" s="4"/>
      <c r="C27" s="44" t="s">
        <v>79</v>
      </c>
      <c r="D27" s="44"/>
      <c r="E27" s="42"/>
      <c r="F27" s="43"/>
      <c r="G27" s="42"/>
      <c r="H27" s="43"/>
      <c r="I27" s="42"/>
      <c r="J27" s="43"/>
      <c r="K27" s="63"/>
      <c r="L27" s="9"/>
    </row>
    <row r="28" spans="2:12" ht="12.75">
      <c r="B28" s="4"/>
      <c r="C28" s="44" t="s">
        <v>78</v>
      </c>
      <c r="D28" s="44"/>
      <c r="E28" s="42"/>
      <c r="F28" s="43"/>
      <c r="G28" s="42"/>
      <c r="H28" s="43"/>
      <c r="I28" s="42"/>
      <c r="J28" s="43"/>
      <c r="K28" s="63"/>
      <c r="L28" s="9"/>
    </row>
    <row r="29" spans="2:12" ht="12.75">
      <c r="B29" s="44"/>
      <c r="C29" s="44"/>
      <c r="D29" s="44"/>
      <c r="E29" s="43"/>
      <c r="F29" s="43"/>
      <c r="G29" s="43"/>
      <c r="H29" s="43"/>
      <c r="I29" s="43"/>
      <c r="J29" s="43"/>
      <c r="K29" s="43"/>
      <c r="L29" s="9"/>
    </row>
    <row r="30" spans="2:12" ht="12.75">
      <c r="B30" s="67" t="s">
        <v>80</v>
      </c>
      <c r="C30" s="67"/>
      <c r="D30" s="67"/>
      <c r="E30" s="67"/>
      <c r="F30" s="67"/>
      <c r="G30" s="67"/>
      <c r="H30" s="67"/>
      <c r="I30" s="67"/>
      <c r="J30" s="67"/>
      <c r="K30" s="67"/>
      <c r="L30" s="9"/>
    </row>
    <row r="31" spans="2:12" ht="12.7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9"/>
    </row>
    <row r="32" spans="6:12" ht="12.75">
      <c r="F32"/>
      <c r="G32"/>
      <c r="H32"/>
      <c r="I32"/>
      <c r="J32"/>
      <c r="K32"/>
      <c r="L32"/>
    </row>
    <row r="33" spans="3:12" ht="12.75">
      <c r="C33" s="66"/>
      <c r="D33" s="66"/>
      <c r="E33" s="66"/>
      <c r="F33" s="66"/>
      <c r="G33" s="66"/>
      <c r="H33" s="66"/>
      <c r="I33" s="66"/>
      <c r="J33" s="66"/>
      <c r="K33" s="66"/>
      <c r="L33"/>
    </row>
    <row r="34" spans="3:12" ht="12.75">
      <c r="C34" s="66"/>
      <c r="D34" s="66"/>
      <c r="E34" s="66"/>
      <c r="F34" s="66"/>
      <c r="G34" s="66"/>
      <c r="H34" s="66"/>
      <c r="I34" s="66"/>
      <c r="J34" s="66"/>
      <c r="K34" s="66"/>
      <c r="L34"/>
    </row>
    <row r="35" spans="5:12" ht="12.75">
      <c r="E35" s="6"/>
      <c r="F35"/>
      <c r="G35"/>
      <c r="H35"/>
      <c r="I35"/>
      <c r="J35"/>
      <c r="K35"/>
      <c r="L35"/>
    </row>
    <row r="36" spans="6:12" ht="12.75">
      <c r="F36"/>
      <c r="G36"/>
      <c r="H36"/>
      <c r="I36"/>
      <c r="J36"/>
      <c r="K36"/>
      <c r="L36"/>
    </row>
    <row r="37" spans="6:12" ht="12.75">
      <c r="F37"/>
      <c r="G37"/>
      <c r="H37"/>
      <c r="I37"/>
      <c r="J37"/>
      <c r="K37"/>
      <c r="L37"/>
    </row>
    <row r="38" spans="5:12" ht="12.75">
      <c r="E38" s="6"/>
      <c r="F38"/>
      <c r="G38"/>
      <c r="H38"/>
      <c r="I38"/>
      <c r="J38"/>
      <c r="K38"/>
      <c r="L38"/>
    </row>
    <row r="39" spans="5:12" ht="12.75">
      <c r="E39" s="6"/>
      <c r="F39"/>
      <c r="G39"/>
      <c r="H39"/>
      <c r="I39"/>
      <c r="J39"/>
      <c r="K39"/>
      <c r="L39"/>
    </row>
    <row r="40" spans="5:12" ht="12.75">
      <c r="E40" s="6"/>
      <c r="F40"/>
      <c r="G40"/>
      <c r="H40"/>
      <c r="I40"/>
      <c r="J40"/>
      <c r="K40"/>
      <c r="L40"/>
    </row>
    <row r="41" spans="5:12" ht="12.75">
      <c r="E41" s="6"/>
      <c r="F41"/>
      <c r="G41"/>
      <c r="H41"/>
      <c r="I41"/>
      <c r="J41"/>
      <c r="K41"/>
      <c r="L41"/>
    </row>
    <row r="42" spans="6:12" ht="12.75">
      <c r="F42"/>
      <c r="G42"/>
      <c r="H42"/>
      <c r="I42"/>
      <c r="J42"/>
      <c r="K42"/>
      <c r="L42"/>
    </row>
    <row r="43" spans="6:12" ht="12.75">
      <c r="F43"/>
      <c r="G43"/>
      <c r="H43"/>
      <c r="I43"/>
      <c r="J43"/>
      <c r="K43"/>
      <c r="L43"/>
    </row>
    <row r="44" spans="6:12" ht="12.75">
      <c r="F44"/>
      <c r="G44"/>
      <c r="H44"/>
      <c r="I44"/>
      <c r="J44"/>
      <c r="K44"/>
      <c r="L44"/>
    </row>
    <row r="45" spans="5:12" ht="12.75">
      <c r="E45" s="6"/>
      <c r="F45"/>
      <c r="G45"/>
      <c r="H45"/>
      <c r="I45"/>
      <c r="J45"/>
      <c r="K45"/>
      <c r="L45"/>
    </row>
    <row r="46" spans="6:12" ht="12.75">
      <c r="F46"/>
      <c r="G46"/>
      <c r="H46"/>
      <c r="I46"/>
      <c r="J46"/>
      <c r="K46"/>
      <c r="L46"/>
    </row>
    <row r="47" spans="6:12" ht="12.75">
      <c r="F47"/>
      <c r="G47"/>
      <c r="H47"/>
      <c r="I47"/>
      <c r="J47"/>
      <c r="K47"/>
      <c r="L47"/>
    </row>
    <row r="48" spans="6:12" ht="12.75">
      <c r="F48"/>
      <c r="G48"/>
      <c r="H48"/>
      <c r="I48"/>
      <c r="J48"/>
      <c r="K48"/>
      <c r="L48"/>
    </row>
    <row r="49" spans="6:12" ht="12.75">
      <c r="F49"/>
      <c r="G49"/>
      <c r="H49"/>
      <c r="I49"/>
      <c r="J49"/>
      <c r="K49"/>
      <c r="L49"/>
    </row>
    <row r="50" spans="6:12" ht="12.75">
      <c r="F50"/>
      <c r="G50"/>
      <c r="H50"/>
      <c r="I50"/>
      <c r="J50"/>
      <c r="K50"/>
      <c r="L50"/>
    </row>
    <row r="51" spans="5:12" ht="12.75">
      <c r="E51" s="5"/>
      <c r="F51"/>
      <c r="G51"/>
      <c r="H51"/>
      <c r="I51"/>
      <c r="J51"/>
      <c r="K51"/>
      <c r="L51"/>
    </row>
    <row r="52" spans="6:12" ht="12.75">
      <c r="F52"/>
      <c r="G52"/>
      <c r="H52"/>
      <c r="I52"/>
      <c r="J52"/>
      <c r="K52"/>
      <c r="L52"/>
    </row>
    <row r="53" spans="6:12" ht="12.75">
      <c r="F53"/>
      <c r="G53"/>
      <c r="H53"/>
      <c r="I53"/>
      <c r="J53"/>
      <c r="K53"/>
      <c r="L53"/>
    </row>
    <row r="54" spans="6:12" ht="12.75">
      <c r="F54"/>
      <c r="G54"/>
      <c r="H54"/>
      <c r="I54"/>
      <c r="J54"/>
      <c r="K54"/>
      <c r="L54"/>
    </row>
    <row r="55" spans="6:12" ht="12.75">
      <c r="F55"/>
      <c r="G55"/>
      <c r="H55"/>
      <c r="I55"/>
      <c r="J55"/>
      <c r="K55"/>
      <c r="L55"/>
    </row>
    <row r="56" spans="6:12" ht="12.75">
      <c r="F56"/>
      <c r="G56"/>
      <c r="H56"/>
      <c r="I56"/>
      <c r="J56"/>
      <c r="K56"/>
      <c r="L56"/>
    </row>
    <row r="57" spans="6:12" ht="12.75">
      <c r="F57"/>
      <c r="G57"/>
      <c r="H57"/>
      <c r="I57"/>
      <c r="J57"/>
      <c r="K57"/>
      <c r="L57"/>
    </row>
    <row r="58" spans="6:12" ht="12.75">
      <c r="F58"/>
      <c r="G58"/>
      <c r="H58"/>
      <c r="I58"/>
      <c r="J58"/>
      <c r="K58"/>
      <c r="L58"/>
    </row>
    <row r="59" spans="6:12" ht="12.75">
      <c r="F59"/>
      <c r="G59"/>
      <c r="H59"/>
      <c r="I59"/>
      <c r="J59"/>
      <c r="K59"/>
      <c r="L59"/>
    </row>
    <row r="60" spans="6:12" ht="12.75">
      <c r="F60"/>
      <c r="G60"/>
      <c r="H60"/>
      <c r="I60"/>
      <c r="J60"/>
      <c r="K60"/>
      <c r="L60"/>
    </row>
    <row r="61" spans="6:12" ht="12.75">
      <c r="F61"/>
      <c r="G61"/>
      <c r="H61"/>
      <c r="I61"/>
      <c r="J61"/>
      <c r="K61"/>
      <c r="L61"/>
    </row>
    <row r="62" spans="6:12" ht="12.75">
      <c r="F62"/>
      <c r="G62"/>
      <c r="H62"/>
      <c r="I62"/>
      <c r="J62"/>
      <c r="K62"/>
      <c r="L62"/>
    </row>
    <row r="63" spans="6:12" ht="12.75">
      <c r="F63"/>
      <c r="G63"/>
      <c r="H63"/>
      <c r="I63"/>
      <c r="J63"/>
      <c r="K63"/>
      <c r="L63"/>
    </row>
    <row r="64" spans="6:12" ht="12.75">
      <c r="F64"/>
      <c r="G64"/>
      <c r="H64"/>
      <c r="I64"/>
      <c r="J64"/>
      <c r="K64"/>
      <c r="L64"/>
    </row>
    <row r="65" spans="6:12" ht="12.75">
      <c r="F65"/>
      <c r="G65"/>
      <c r="H65"/>
      <c r="I65"/>
      <c r="J65"/>
      <c r="K65"/>
      <c r="L65"/>
    </row>
    <row r="66" spans="6:12" ht="12.75">
      <c r="F66"/>
      <c r="G66"/>
      <c r="H66"/>
      <c r="I66"/>
      <c r="J66"/>
      <c r="K66"/>
      <c r="L66"/>
    </row>
    <row r="67" spans="6:12" ht="12.75">
      <c r="F67"/>
      <c r="G67"/>
      <c r="H67"/>
      <c r="I67"/>
      <c r="J67"/>
      <c r="K67"/>
      <c r="L67"/>
    </row>
    <row r="68" spans="5:12" ht="12.75">
      <c r="E68" s="7"/>
      <c r="F68"/>
      <c r="G68"/>
      <c r="H68"/>
      <c r="I68"/>
      <c r="J68"/>
      <c r="K68"/>
      <c r="L68"/>
    </row>
    <row r="69" spans="5:12" ht="12.75">
      <c r="E69" s="7"/>
      <c r="F69"/>
      <c r="G69"/>
      <c r="H69"/>
      <c r="I69"/>
      <c r="J69"/>
      <c r="K69"/>
      <c r="L69"/>
    </row>
    <row r="70" spans="5:12" ht="12.75">
      <c r="E70" s="7"/>
      <c r="F70"/>
      <c r="G70"/>
      <c r="H70"/>
      <c r="I70"/>
      <c r="J70"/>
      <c r="K70"/>
      <c r="L70"/>
    </row>
    <row r="71" spans="5:12" ht="12.75">
      <c r="E71" s="7"/>
      <c r="F71"/>
      <c r="G71"/>
      <c r="H71"/>
      <c r="I71"/>
      <c r="J71"/>
      <c r="K71"/>
      <c r="L71"/>
    </row>
    <row r="72" spans="6:12" ht="12.75">
      <c r="F72"/>
      <c r="G72"/>
      <c r="H72"/>
      <c r="I72"/>
      <c r="J72"/>
      <c r="K72"/>
      <c r="L72"/>
    </row>
    <row r="73" spans="6:12" ht="12.75">
      <c r="F73"/>
      <c r="G73"/>
      <c r="H73"/>
      <c r="I73"/>
      <c r="J73"/>
      <c r="K73"/>
      <c r="L73"/>
    </row>
    <row r="74" spans="6:12" ht="12.75">
      <c r="F74"/>
      <c r="G74"/>
      <c r="H74"/>
      <c r="I74"/>
      <c r="J74"/>
      <c r="K74"/>
      <c r="L74"/>
    </row>
    <row r="75" spans="6:12" ht="12.75">
      <c r="F75"/>
      <c r="G75"/>
      <c r="H75"/>
      <c r="I75"/>
      <c r="J75"/>
      <c r="K75"/>
      <c r="L75"/>
    </row>
    <row r="76" spans="6:12" ht="12.75">
      <c r="F76"/>
      <c r="G76"/>
      <c r="H76"/>
      <c r="I76"/>
      <c r="J76"/>
      <c r="K76"/>
      <c r="L76"/>
    </row>
    <row r="77" spans="6:12" ht="12.75">
      <c r="F77"/>
      <c r="G77"/>
      <c r="H77"/>
      <c r="I77"/>
      <c r="J77"/>
      <c r="K77"/>
      <c r="L77"/>
    </row>
    <row r="78" spans="6:12" ht="12.75">
      <c r="F78"/>
      <c r="G78"/>
      <c r="H78"/>
      <c r="I78"/>
      <c r="J78"/>
      <c r="K78"/>
      <c r="L78"/>
    </row>
    <row r="79" spans="6:12" ht="12.75">
      <c r="F79"/>
      <c r="G79"/>
      <c r="H79"/>
      <c r="I79"/>
      <c r="J79"/>
      <c r="K79"/>
      <c r="L79"/>
    </row>
    <row r="80" spans="6:12" ht="12.75">
      <c r="F80"/>
      <c r="G80"/>
      <c r="H80"/>
      <c r="I80"/>
      <c r="J80"/>
      <c r="K80"/>
      <c r="L80"/>
    </row>
  </sheetData>
  <mergeCells count="5">
    <mergeCell ref="C33:K34"/>
    <mergeCell ref="B30:K31"/>
    <mergeCell ref="B22:C22"/>
    <mergeCell ref="E7:G7"/>
    <mergeCell ref="I7:K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4"/>
  <sheetViews>
    <sheetView tabSelected="1" workbookViewId="0" topLeftCell="A1">
      <selection activeCell="E41" sqref="E41"/>
    </sheetView>
  </sheetViews>
  <sheetFormatPr defaultColWidth="9.140625" defaultRowHeight="12.75"/>
  <cols>
    <col min="2" max="2" width="40.421875" style="0" bestFit="1" customWidth="1"/>
    <col min="3" max="3" width="13.8515625" style="0" customWidth="1"/>
    <col min="4" max="4" width="2.7109375" style="0" customWidth="1"/>
    <col min="5" max="5" width="11.7109375" style="0" customWidth="1"/>
  </cols>
  <sheetData>
    <row r="1" spans="2:5" ht="12.75">
      <c r="B1" s="36" t="s">
        <v>20</v>
      </c>
      <c r="C1" s="2"/>
      <c r="D1" s="11"/>
      <c r="E1" s="3"/>
    </row>
    <row r="2" spans="2:5" ht="12.75">
      <c r="B2" s="10" t="s">
        <v>21</v>
      </c>
      <c r="C2" s="2"/>
      <c r="D2" s="11"/>
      <c r="E2" s="12"/>
    </row>
    <row r="3" spans="2:5" ht="12.75">
      <c r="B3" s="10" t="s">
        <v>93</v>
      </c>
      <c r="C3" s="2"/>
      <c r="D3" s="11"/>
      <c r="E3" s="12"/>
    </row>
    <row r="4" spans="2:5" ht="12.75">
      <c r="B4" s="10"/>
      <c r="C4" s="2"/>
      <c r="D4" s="11"/>
      <c r="E4" s="12"/>
    </row>
    <row r="5" spans="2:5" ht="48">
      <c r="B5" s="13"/>
      <c r="C5" s="52" t="s">
        <v>17</v>
      </c>
      <c r="D5" s="37"/>
      <c r="E5" s="52" t="s">
        <v>18</v>
      </c>
    </row>
    <row r="6" spans="2:5" ht="12.75">
      <c r="B6" s="10"/>
      <c r="C6" s="51" t="s">
        <v>90</v>
      </c>
      <c r="D6" s="37"/>
      <c r="E6" s="51" t="s">
        <v>64</v>
      </c>
    </row>
    <row r="7" spans="2:5" ht="12.75">
      <c r="B7" s="14"/>
      <c r="C7" s="37" t="s">
        <v>10</v>
      </c>
      <c r="D7" s="37"/>
      <c r="E7" s="37" t="s">
        <v>10</v>
      </c>
    </row>
    <row r="8" spans="2:5" ht="12.75">
      <c r="B8" s="10" t="s">
        <v>22</v>
      </c>
      <c r="C8" s="3"/>
      <c r="D8" s="15"/>
      <c r="E8" s="3"/>
    </row>
    <row r="9" spans="2:5" ht="12.75">
      <c r="B9" s="14" t="s">
        <v>23</v>
      </c>
      <c r="C9" s="2">
        <v>16590</v>
      </c>
      <c r="D9" s="15"/>
      <c r="E9" s="2">
        <v>20139</v>
      </c>
    </row>
    <row r="10" spans="2:5" ht="12.75">
      <c r="B10" s="14" t="s">
        <v>81</v>
      </c>
      <c r="C10" s="16">
        <v>7200</v>
      </c>
      <c r="D10" s="16"/>
      <c r="E10" s="16">
        <v>7200</v>
      </c>
    </row>
    <row r="11" spans="2:5" ht="12.75">
      <c r="B11" s="14"/>
      <c r="C11" s="16"/>
      <c r="D11" s="16"/>
      <c r="E11" s="16"/>
    </row>
    <row r="12" spans="2:5" ht="12.75">
      <c r="B12" s="10" t="s">
        <v>24</v>
      </c>
      <c r="C12" s="16"/>
      <c r="D12" s="16"/>
      <c r="E12" s="16"/>
    </row>
    <row r="13" spans="2:5" ht="12.75">
      <c r="B13" s="14" t="s">
        <v>25</v>
      </c>
      <c r="C13" s="19">
        <v>14765</v>
      </c>
      <c r="D13" s="18"/>
      <c r="E13" s="19">
        <v>19158</v>
      </c>
    </row>
    <row r="14" spans="2:5" ht="12.75">
      <c r="B14" s="14" t="s">
        <v>26</v>
      </c>
      <c r="C14" s="20">
        <v>11286</v>
      </c>
      <c r="D14" s="18"/>
      <c r="E14" s="20">
        <v>10524</v>
      </c>
    </row>
    <row r="15" spans="2:5" ht="12.75">
      <c r="B15" s="14" t="s">
        <v>27</v>
      </c>
      <c r="C15" s="20">
        <v>6326</v>
      </c>
      <c r="D15" s="18"/>
      <c r="E15" s="20">
        <v>12048</v>
      </c>
    </row>
    <row r="16" spans="2:5" ht="12.75">
      <c r="B16" s="14"/>
      <c r="C16" s="22">
        <f>SUM(C13:C15)</f>
        <v>32377</v>
      </c>
      <c r="D16" s="21"/>
      <c r="E16" s="22">
        <f>SUM(E13:E15)</f>
        <v>41730</v>
      </c>
    </row>
    <row r="17" spans="2:5" ht="12.75">
      <c r="B17" s="14"/>
      <c r="C17" s="24"/>
      <c r="D17" s="23"/>
      <c r="E17" s="24"/>
    </row>
    <row r="18" spans="2:5" ht="12.75">
      <c r="B18" s="10" t="s">
        <v>28</v>
      </c>
      <c r="C18" s="24"/>
      <c r="D18" s="23"/>
      <c r="E18" s="24"/>
    </row>
    <row r="19" spans="2:5" ht="12.75">
      <c r="B19" s="14" t="s">
        <v>34</v>
      </c>
      <c r="C19" s="24">
        <v>23976</v>
      </c>
      <c r="D19" s="23"/>
      <c r="E19" s="24">
        <v>25353</v>
      </c>
    </row>
    <row r="20" spans="2:5" ht="12.75">
      <c r="B20" s="14" t="s">
        <v>29</v>
      </c>
      <c r="C20" s="24">
        <v>13139</v>
      </c>
      <c r="D20" s="23"/>
      <c r="E20" s="24">
        <v>16120</v>
      </c>
    </row>
    <row r="21" spans="2:5" ht="12.75">
      <c r="B21" s="14" t="s">
        <v>15</v>
      </c>
      <c r="C21" s="20">
        <v>228</v>
      </c>
      <c r="D21" s="18"/>
      <c r="E21" s="20">
        <v>222</v>
      </c>
    </row>
    <row r="22" spans="2:5" ht="12.75">
      <c r="B22" s="14"/>
      <c r="C22" s="25">
        <f>SUM(C19:C21)</f>
        <v>37343</v>
      </c>
      <c r="D22" s="18"/>
      <c r="E22" s="25">
        <f>SUM(E19:E21)</f>
        <v>41695</v>
      </c>
    </row>
    <row r="23" spans="2:5" ht="12.75">
      <c r="B23" s="10" t="s">
        <v>82</v>
      </c>
      <c r="C23" s="25">
        <f>+C16-C22</f>
        <v>-4966</v>
      </c>
      <c r="D23" s="18"/>
      <c r="E23" s="25">
        <f>+E16-E22</f>
        <v>35</v>
      </c>
    </row>
    <row r="24" spans="2:5" ht="13.5" thickBot="1">
      <c r="B24" s="14"/>
      <c r="C24" s="30">
        <f>+C9+C10+C23</f>
        <v>18824</v>
      </c>
      <c r="D24" s="18"/>
      <c r="E24" s="30">
        <f>+E9+E10+E23</f>
        <v>27374</v>
      </c>
    </row>
    <row r="25" spans="2:5" ht="12.75">
      <c r="B25" s="13"/>
      <c r="C25" s="16"/>
      <c r="D25" s="16"/>
      <c r="E25" s="16"/>
    </row>
    <row r="26" spans="2:5" ht="12.75">
      <c r="B26" s="14"/>
      <c r="C26" s="16"/>
      <c r="D26" s="16"/>
      <c r="E26" s="16"/>
    </row>
    <row r="27" spans="2:5" ht="12.75">
      <c r="B27" s="10" t="s">
        <v>30</v>
      </c>
      <c r="C27" s="16"/>
      <c r="D27" s="16"/>
      <c r="E27" s="16"/>
    </row>
    <row r="28" spans="2:5" ht="12.75">
      <c r="B28" s="14"/>
      <c r="C28" s="16"/>
      <c r="D28" s="16"/>
      <c r="E28" s="16"/>
    </row>
    <row r="29" spans="2:5" ht="12.75">
      <c r="B29" s="14" t="s">
        <v>31</v>
      </c>
      <c r="C29" s="16">
        <v>68766</v>
      </c>
      <c r="D29" s="16"/>
      <c r="E29" s="16">
        <v>67357</v>
      </c>
    </row>
    <row r="30" spans="2:5" ht="12.75">
      <c r="B30" s="14" t="s">
        <v>32</v>
      </c>
      <c r="C30" s="17">
        <f>-54156</f>
        <v>-54156</v>
      </c>
      <c r="D30" s="16"/>
      <c r="E30" s="17">
        <f>-46447</f>
        <v>-46447</v>
      </c>
    </row>
    <row r="31" spans="2:5" ht="12.75">
      <c r="B31" s="14" t="s">
        <v>35</v>
      </c>
      <c r="C31" s="16">
        <f>SUM(C29:C30)</f>
        <v>14610</v>
      </c>
      <c r="D31" s="16"/>
      <c r="E31" s="16">
        <f>SUM(E29:E30)</f>
        <v>20910</v>
      </c>
    </row>
    <row r="32" spans="2:5" ht="12.75">
      <c r="B32" s="14" t="s">
        <v>16</v>
      </c>
      <c r="C32" s="17">
        <v>237</v>
      </c>
      <c r="D32" s="16"/>
      <c r="E32" s="17">
        <v>264</v>
      </c>
    </row>
    <row r="33" spans="2:5" ht="13.5" thickBot="1">
      <c r="B33" s="13"/>
      <c r="C33" s="29">
        <f>SUM(C31:C32)</f>
        <v>14847</v>
      </c>
      <c r="D33" s="16"/>
      <c r="E33" s="29">
        <f>SUM(E31:E32)</f>
        <v>21174</v>
      </c>
    </row>
    <row r="34" spans="2:5" ht="13.5" thickTop="1">
      <c r="B34" s="13"/>
      <c r="C34" s="16"/>
      <c r="D34" s="16"/>
      <c r="E34" s="16"/>
    </row>
    <row r="35" spans="2:5" ht="12.75">
      <c r="B35" s="14" t="s">
        <v>36</v>
      </c>
      <c r="C35" s="16">
        <v>3938</v>
      </c>
      <c r="D35" s="16"/>
      <c r="E35" s="16">
        <v>3316</v>
      </c>
    </row>
    <row r="36" spans="2:5" ht="12.75">
      <c r="B36" s="14" t="s">
        <v>37</v>
      </c>
      <c r="C36" s="16">
        <v>26</v>
      </c>
      <c r="D36" s="16"/>
      <c r="E36" s="16">
        <v>2871</v>
      </c>
    </row>
    <row r="37" spans="2:5" ht="12.75">
      <c r="B37" s="14" t="s">
        <v>38</v>
      </c>
      <c r="C37" s="16">
        <v>13</v>
      </c>
      <c r="D37" s="16"/>
      <c r="E37" s="16">
        <v>13</v>
      </c>
    </row>
    <row r="38" spans="2:5" ht="12.75">
      <c r="B38" s="14"/>
      <c r="C38" s="31">
        <f>SUM(C35:C37)</f>
        <v>3977</v>
      </c>
      <c r="D38" s="16"/>
      <c r="E38" s="31">
        <f>SUM(E35:E37)</f>
        <v>6200</v>
      </c>
    </row>
    <row r="39" spans="2:5" ht="13.5" thickBot="1">
      <c r="B39" s="14"/>
      <c r="C39" s="34">
        <f>+C33+C38</f>
        <v>18824</v>
      </c>
      <c r="D39" s="35"/>
      <c r="E39" s="34">
        <f>+E33+E38</f>
        <v>27374</v>
      </c>
    </row>
    <row r="40" spans="2:5" ht="12.75">
      <c r="B40" s="13"/>
      <c r="C40" s="26"/>
      <c r="D40" s="26"/>
      <c r="E40" s="26"/>
    </row>
    <row r="41" spans="2:5" ht="12.75">
      <c r="B41" s="14" t="s">
        <v>33</v>
      </c>
      <c r="C41" s="32">
        <f>+C31/C29</f>
        <v>0.2124596457551697</v>
      </c>
      <c r="D41" s="27"/>
      <c r="E41" s="32">
        <f>+E31/E29</f>
        <v>0.31043544100835846</v>
      </c>
    </row>
    <row r="42" spans="2:5" ht="12.75">
      <c r="B42" s="14"/>
      <c r="C42" s="28"/>
      <c r="D42" s="28"/>
      <c r="E42" s="28"/>
    </row>
    <row r="43" spans="2:10" ht="12.75">
      <c r="B43" s="70" t="s">
        <v>86</v>
      </c>
      <c r="C43" s="70"/>
      <c r="D43" s="70"/>
      <c r="E43" s="70"/>
      <c r="F43" s="41"/>
      <c r="G43" s="41"/>
      <c r="H43" s="41"/>
      <c r="I43" s="41"/>
      <c r="J43" s="41"/>
    </row>
    <row r="44" spans="2:10" ht="12.75">
      <c r="B44" s="67"/>
      <c r="C44" s="67"/>
      <c r="D44" s="67"/>
      <c r="E44" s="67"/>
      <c r="F44" s="41"/>
      <c r="G44" s="41"/>
      <c r="H44" s="41"/>
      <c r="I44" s="41"/>
      <c r="J44" s="41"/>
    </row>
  </sheetData>
  <mergeCells count="1">
    <mergeCell ref="B43:E44"/>
  </mergeCells>
  <printOptions/>
  <pageMargins left="1.08" right="0.75" top="1.15" bottom="1" header="0.7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workbookViewId="0" topLeftCell="A1">
      <selection activeCell="E23" sqref="E23"/>
    </sheetView>
  </sheetViews>
  <sheetFormatPr defaultColWidth="9.140625" defaultRowHeight="12.75"/>
  <cols>
    <col min="2" max="2" width="39.57421875" style="0" customWidth="1"/>
    <col min="4" max="4" width="12.57421875" style="0" customWidth="1"/>
    <col min="5" max="5" width="13.28125" style="0" customWidth="1"/>
  </cols>
  <sheetData>
    <row r="1" spans="2:6" ht="12.75">
      <c r="B1" s="36" t="s">
        <v>20</v>
      </c>
      <c r="C1" s="44"/>
      <c r="D1" s="44"/>
      <c r="E1" s="44"/>
      <c r="F1" s="44"/>
    </row>
    <row r="2" spans="2:6" ht="12.75">
      <c r="B2" s="10" t="s">
        <v>41</v>
      </c>
      <c r="C2" s="44"/>
      <c r="D2" s="44"/>
      <c r="E2" s="44"/>
      <c r="F2" s="44"/>
    </row>
    <row r="3" spans="2:6" ht="12.75">
      <c r="B3" s="36" t="s">
        <v>89</v>
      </c>
      <c r="C3" s="44"/>
      <c r="D3" s="44"/>
      <c r="E3" s="44"/>
      <c r="F3" s="44"/>
    </row>
    <row r="4" spans="2:6" ht="12.75">
      <c r="B4" s="44"/>
      <c r="C4" s="44"/>
      <c r="D4" s="44"/>
      <c r="E4" s="44"/>
      <c r="F4" s="44"/>
    </row>
    <row r="5" spans="2:6" ht="12.75" hidden="1">
      <c r="B5" s="44"/>
      <c r="C5" s="44"/>
      <c r="D5" s="44"/>
      <c r="E5" s="44"/>
      <c r="F5" s="44"/>
    </row>
    <row r="6" spans="2:6" ht="38.25">
      <c r="B6" s="44"/>
      <c r="C6" s="38" t="s">
        <v>31</v>
      </c>
      <c r="D6" s="38" t="s">
        <v>42</v>
      </c>
      <c r="E6" s="38" t="s">
        <v>44</v>
      </c>
      <c r="F6" s="38" t="s">
        <v>43</v>
      </c>
    </row>
    <row r="7" spans="2:6" ht="12.75">
      <c r="B7" s="44"/>
      <c r="C7" s="37" t="s">
        <v>40</v>
      </c>
      <c r="D7" s="37" t="s">
        <v>40</v>
      </c>
      <c r="E7" s="37" t="s">
        <v>40</v>
      </c>
      <c r="F7" s="37" t="s">
        <v>40</v>
      </c>
    </row>
    <row r="8" spans="2:6" ht="12.75">
      <c r="B8" s="44" t="s">
        <v>66</v>
      </c>
      <c r="C8" s="44">
        <v>66354</v>
      </c>
      <c r="D8" s="44">
        <f>(1008600+6586730+137433)/1000</f>
        <v>7732.763</v>
      </c>
      <c r="E8" s="44">
        <v>-33905</v>
      </c>
      <c r="F8" s="44">
        <f>SUM(C8:E8)</f>
        <v>40181.763000000006</v>
      </c>
    </row>
    <row r="9" spans="2:6" ht="12.75">
      <c r="B9" s="44" t="s">
        <v>70</v>
      </c>
      <c r="C9" s="44">
        <v>1003</v>
      </c>
      <c r="D9" s="44">
        <f>50179.55/1000</f>
        <v>50.179550000000006</v>
      </c>
      <c r="E9" s="44">
        <v>0</v>
      </c>
      <c r="F9" s="44">
        <f>SUM(C9:E9)</f>
        <v>1053.17955</v>
      </c>
    </row>
    <row r="10" spans="2:6" ht="12.75">
      <c r="B10" s="60" t="s">
        <v>61</v>
      </c>
      <c r="C10" s="60"/>
      <c r="D10" s="60"/>
      <c r="E10" s="60"/>
      <c r="F10" s="60"/>
    </row>
    <row r="11" spans="2:6" ht="12.75">
      <c r="B11" s="61" t="s">
        <v>62</v>
      </c>
      <c r="C11" s="60">
        <v>0</v>
      </c>
      <c r="D11" s="60">
        <v>61</v>
      </c>
      <c r="E11" s="60">
        <v>0</v>
      </c>
      <c r="F11" s="60">
        <f>SUM(C11:E11)</f>
        <v>61</v>
      </c>
    </row>
    <row r="12" spans="2:6" ht="12.75">
      <c r="B12" s="44" t="s">
        <v>48</v>
      </c>
      <c r="C12" s="44">
        <v>0</v>
      </c>
      <c r="D12" s="44">
        <v>0</v>
      </c>
      <c r="E12" s="44">
        <f>-20386</f>
        <v>-20386</v>
      </c>
      <c r="F12" s="44">
        <f>SUM(C12:E12)</f>
        <v>-20386</v>
      </c>
    </row>
    <row r="13" spans="2:6" ht="13.5" thickBot="1">
      <c r="B13" s="36" t="s">
        <v>65</v>
      </c>
      <c r="C13" s="39">
        <f>SUM(C8:C12)</f>
        <v>67357</v>
      </c>
      <c r="D13" s="39">
        <f>SUM(D8:D12)</f>
        <v>7843.94255</v>
      </c>
      <c r="E13" s="39">
        <f>SUM(E8:E12)</f>
        <v>-54291</v>
      </c>
      <c r="F13" s="39">
        <f>SUM(F8:F12)</f>
        <v>20909.942550000007</v>
      </c>
    </row>
    <row r="14" spans="2:6" ht="13.5" thickTop="1">
      <c r="B14" s="44"/>
      <c r="C14" s="44"/>
      <c r="D14" s="44"/>
      <c r="E14" s="44"/>
      <c r="F14" s="44"/>
    </row>
    <row r="15" spans="2:6" ht="12.75">
      <c r="B15" s="44" t="s">
        <v>83</v>
      </c>
      <c r="C15" s="44">
        <f>C13</f>
        <v>67357</v>
      </c>
      <c r="D15" s="44">
        <f>D13</f>
        <v>7843.94255</v>
      </c>
      <c r="E15" s="44">
        <f>E13</f>
        <v>-54291</v>
      </c>
      <c r="F15" s="44">
        <f>F13</f>
        <v>20909.942550000007</v>
      </c>
    </row>
    <row r="16" spans="2:6" ht="12.75">
      <c r="B16" s="44" t="s">
        <v>70</v>
      </c>
      <c r="C16" s="44">
        <v>1409</v>
      </c>
      <c r="D16" s="44">
        <v>70</v>
      </c>
      <c r="E16" s="44">
        <v>0</v>
      </c>
      <c r="F16" s="44">
        <f>SUM(C16:E16)</f>
        <v>1479</v>
      </c>
    </row>
    <row r="17" spans="2:6" ht="12.75">
      <c r="B17" s="44" t="s">
        <v>84</v>
      </c>
      <c r="C17" s="44">
        <v>0</v>
      </c>
      <c r="D17" s="44">
        <v>0</v>
      </c>
      <c r="E17" s="44">
        <f>-7779</f>
        <v>-7779</v>
      </c>
      <c r="F17" s="44">
        <f>SUM(C17:E17)</f>
        <v>-7779</v>
      </c>
    </row>
    <row r="18" spans="2:6" ht="13.5" thickBot="1">
      <c r="B18" s="36" t="s">
        <v>92</v>
      </c>
      <c r="C18" s="39">
        <f>SUM(C15:C17)</f>
        <v>68766</v>
      </c>
      <c r="D18" s="39">
        <f>SUM(D15:D17)</f>
        <v>7913.94255</v>
      </c>
      <c r="E18" s="39">
        <f>SUM(E15:E17)</f>
        <v>-62070</v>
      </c>
      <c r="F18" s="39">
        <f>SUM(F15:F17)</f>
        <v>14609.942550000007</v>
      </c>
    </row>
    <row r="19" spans="2:6" ht="13.5" thickTop="1">
      <c r="B19" s="44"/>
      <c r="C19" s="44"/>
      <c r="D19" s="44"/>
      <c r="E19" s="44"/>
      <c r="F19" s="44"/>
    </row>
    <row r="20" spans="2:11" ht="12.75" customHeight="1">
      <c r="B20" s="70" t="s">
        <v>85</v>
      </c>
      <c r="C20" s="70"/>
      <c r="D20" s="70"/>
      <c r="E20" s="70"/>
      <c r="F20" s="70"/>
      <c r="G20" s="40"/>
      <c r="H20" s="40"/>
      <c r="I20" s="40"/>
      <c r="J20" s="40"/>
      <c r="K20" s="40"/>
    </row>
    <row r="21" spans="2:11" ht="12.75">
      <c r="B21" s="70"/>
      <c r="C21" s="70"/>
      <c r="D21" s="70"/>
      <c r="E21" s="70"/>
      <c r="F21" s="70"/>
      <c r="G21" s="40"/>
      <c r="H21" s="40"/>
      <c r="I21" s="40"/>
      <c r="J21" s="40"/>
      <c r="K21" s="40"/>
    </row>
  </sheetData>
  <mergeCells count="1">
    <mergeCell ref="B20:F21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9"/>
  <sheetViews>
    <sheetView workbookViewId="0" topLeftCell="A25">
      <selection activeCell="B53" sqref="B53"/>
    </sheetView>
  </sheetViews>
  <sheetFormatPr defaultColWidth="9.140625" defaultRowHeight="12.75"/>
  <cols>
    <col min="2" max="2" width="3.57421875" style="0" customWidth="1"/>
    <col min="3" max="3" width="48.421875" style="0" customWidth="1"/>
    <col min="4" max="4" width="11.28125" style="0" customWidth="1"/>
    <col min="5" max="5" width="11.28125" style="0" bestFit="1" customWidth="1"/>
  </cols>
  <sheetData>
    <row r="1" spans="2:5" ht="12.75">
      <c r="B1" s="36" t="s">
        <v>20</v>
      </c>
      <c r="C1" s="36"/>
      <c r="D1" s="2"/>
      <c r="E1" s="11"/>
    </row>
    <row r="2" spans="2:5" ht="12.75">
      <c r="B2" s="65" t="s">
        <v>39</v>
      </c>
      <c r="C2" s="10"/>
      <c r="D2" s="2"/>
      <c r="E2" s="11"/>
    </row>
    <row r="3" spans="2:5" ht="12.75">
      <c r="B3" s="36" t="s">
        <v>89</v>
      </c>
      <c r="C3" s="10"/>
      <c r="D3" s="2"/>
      <c r="E3" s="11"/>
    </row>
    <row r="4" spans="2:5" ht="12.75">
      <c r="B4" s="36"/>
      <c r="C4" s="10"/>
      <c r="D4" s="2"/>
      <c r="E4" s="11"/>
    </row>
    <row r="5" spans="2:5" ht="12.75">
      <c r="B5" s="44"/>
      <c r="C5" s="44"/>
      <c r="D5" s="62" t="s">
        <v>90</v>
      </c>
      <c r="E5" s="62" t="s">
        <v>91</v>
      </c>
    </row>
    <row r="6" spans="2:5" ht="12.75">
      <c r="B6" s="44"/>
      <c r="C6" s="44"/>
      <c r="D6" s="37" t="s">
        <v>40</v>
      </c>
      <c r="E6" s="37" t="s">
        <v>40</v>
      </c>
    </row>
    <row r="7" spans="2:5" ht="12.75">
      <c r="B7" s="57" t="s">
        <v>73</v>
      </c>
      <c r="C7" s="44"/>
      <c r="D7" s="53">
        <f>-7806</f>
        <v>-7806</v>
      </c>
      <c r="E7" s="53">
        <f>-6893</f>
        <v>-6893</v>
      </c>
    </row>
    <row r="8" spans="2:5" ht="12.75">
      <c r="B8" s="54" t="s">
        <v>49</v>
      </c>
      <c r="C8" s="44"/>
      <c r="D8" s="37"/>
      <c r="E8" s="37"/>
    </row>
    <row r="9" spans="2:5" ht="12.75">
      <c r="B9" s="44"/>
      <c r="C9" s="44" t="s">
        <v>50</v>
      </c>
      <c r="D9" s="64">
        <f>148+843+67</f>
        <v>1058</v>
      </c>
      <c r="E9" s="53">
        <v>1400</v>
      </c>
    </row>
    <row r="10" spans="2:5" ht="12.75">
      <c r="B10" s="44"/>
      <c r="C10" s="44" t="s">
        <v>94</v>
      </c>
      <c r="D10" s="64">
        <v>0</v>
      </c>
      <c r="E10" s="53">
        <v>1750</v>
      </c>
    </row>
    <row r="11" spans="2:5" ht="12.75">
      <c r="B11" s="44"/>
      <c r="C11" s="44" t="s">
        <v>75</v>
      </c>
      <c r="D11" s="64">
        <v>97</v>
      </c>
      <c r="E11" s="53">
        <v>0</v>
      </c>
    </row>
    <row r="12" spans="2:5" ht="12.75">
      <c r="B12" s="44"/>
      <c r="C12" s="44" t="s">
        <v>97</v>
      </c>
      <c r="D12" s="64">
        <f>-13</f>
        <v>-13</v>
      </c>
      <c r="E12" s="53">
        <v>0</v>
      </c>
    </row>
    <row r="13" spans="2:5" ht="12.75">
      <c r="B13" s="44"/>
      <c r="C13" s="44" t="s">
        <v>88</v>
      </c>
      <c r="D13" s="64">
        <v>22</v>
      </c>
      <c r="E13" s="53">
        <v>0</v>
      </c>
    </row>
    <row r="14" spans="2:5" ht="12.75">
      <c r="B14" s="44"/>
      <c r="C14" s="44" t="s">
        <v>60</v>
      </c>
      <c r="D14" s="64">
        <f>-106</f>
        <v>-106</v>
      </c>
      <c r="E14" s="53">
        <v>0</v>
      </c>
    </row>
    <row r="15" spans="2:5" ht="12.75">
      <c r="B15" s="44"/>
      <c r="C15" s="44" t="s">
        <v>59</v>
      </c>
      <c r="D15" s="64">
        <v>850</v>
      </c>
      <c r="E15" s="53">
        <v>751</v>
      </c>
    </row>
    <row r="16" spans="2:5" ht="12.75">
      <c r="B16" s="44"/>
      <c r="C16" s="44" t="s">
        <v>51</v>
      </c>
      <c r="D16" s="64"/>
      <c r="E16" s="53">
        <f>-15</f>
        <v>-15</v>
      </c>
    </row>
    <row r="17" spans="2:5" ht="12.75">
      <c r="B17" s="44"/>
      <c r="C17" s="44" t="s">
        <v>15</v>
      </c>
      <c r="D17" s="53">
        <v>0</v>
      </c>
      <c r="E17" s="53">
        <v>0</v>
      </c>
    </row>
    <row r="18" spans="2:5" ht="12.75">
      <c r="B18" s="57" t="s">
        <v>76</v>
      </c>
      <c r="C18" s="44"/>
      <c r="D18" s="55">
        <f>SUM(D7:D17)</f>
        <v>-5898</v>
      </c>
      <c r="E18" s="55">
        <f>SUM(E7:E17)</f>
        <v>-3007</v>
      </c>
    </row>
    <row r="19" spans="2:5" ht="12.75">
      <c r="B19" s="44"/>
      <c r="C19" s="44" t="s">
        <v>52</v>
      </c>
      <c r="D19" s="56">
        <v>699</v>
      </c>
      <c r="E19" s="56">
        <v>893</v>
      </c>
    </row>
    <row r="20" spans="2:5" ht="12.75">
      <c r="B20" s="57" t="s">
        <v>99</v>
      </c>
      <c r="C20" s="44"/>
      <c r="D20" s="55">
        <f>SUM(D18:D19)</f>
        <v>-5199</v>
      </c>
      <c r="E20" s="55">
        <f>SUM(E18:E19)</f>
        <v>-2114</v>
      </c>
    </row>
    <row r="21" spans="2:5" ht="12.75">
      <c r="B21" s="57"/>
      <c r="C21" s="44" t="s">
        <v>53</v>
      </c>
      <c r="D21" s="56">
        <f>-30</f>
        <v>-30</v>
      </c>
      <c r="E21" s="56">
        <f>-271</f>
        <v>-271</v>
      </c>
    </row>
    <row r="22" spans="2:5" ht="12.75">
      <c r="B22" s="57"/>
      <c r="C22" s="44" t="s">
        <v>54</v>
      </c>
      <c r="D22" s="56">
        <f>-425</f>
        <v>-425</v>
      </c>
      <c r="E22" s="56">
        <f>-490</f>
        <v>-490</v>
      </c>
    </row>
    <row r="23" spans="2:5" ht="12.75">
      <c r="B23" s="57"/>
      <c r="C23" s="44" t="s">
        <v>60</v>
      </c>
      <c r="D23" s="56">
        <v>106</v>
      </c>
      <c r="E23" s="56">
        <v>74</v>
      </c>
    </row>
    <row r="24" spans="2:5" ht="13.5" thickBot="1">
      <c r="B24" s="36" t="s">
        <v>100</v>
      </c>
      <c r="C24" s="44"/>
      <c r="D24" s="58">
        <f>SUM(D20:D23)</f>
        <v>-5548</v>
      </c>
      <c r="E24" s="58">
        <f>SUM(E20:E23)</f>
        <v>-2801</v>
      </c>
    </row>
    <row r="25" spans="2:5" ht="12.75">
      <c r="B25" s="36"/>
      <c r="C25" s="44"/>
      <c r="D25" s="59"/>
      <c r="E25" s="59"/>
    </row>
    <row r="26" spans="2:5" ht="12.75">
      <c r="B26" s="36" t="s">
        <v>56</v>
      </c>
      <c r="C26" s="44"/>
      <c r="D26" s="59"/>
      <c r="E26" s="59"/>
    </row>
    <row r="27" spans="2:5" ht="12.75">
      <c r="B27" s="44" t="s">
        <v>63</v>
      </c>
      <c r="C27" s="44"/>
      <c r="D27" s="59">
        <v>2573</v>
      </c>
      <c r="E27" s="59">
        <v>160</v>
      </c>
    </row>
    <row r="28" spans="2:5" ht="12.75">
      <c r="B28" s="44" t="s">
        <v>51</v>
      </c>
      <c r="C28" s="44"/>
      <c r="D28" s="59">
        <f>-104</f>
        <v>-104</v>
      </c>
      <c r="E28" s="59">
        <v>59</v>
      </c>
    </row>
    <row r="29" spans="2:5" ht="13.5" thickBot="1">
      <c r="B29" s="36" t="s">
        <v>77</v>
      </c>
      <c r="C29" s="44"/>
      <c r="D29" s="58">
        <f>SUM(D27:D28)</f>
        <v>2469</v>
      </c>
      <c r="E29" s="58">
        <f>SUM(E27:E28)</f>
        <v>219</v>
      </c>
    </row>
    <row r="30" spans="2:5" ht="12.75">
      <c r="B30" s="44"/>
      <c r="C30" s="44"/>
      <c r="D30" s="44"/>
      <c r="E30" s="44"/>
    </row>
    <row r="31" spans="2:5" ht="12.75">
      <c r="B31" s="36" t="s">
        <v>57</v>
      </c>
      <c r="C31" s="44"/>
      <c r="D31" s="44"/>
      <c r="E31" s="44"/>
    </row>
    <row r="32" spans="2:5" ht="12.75">
      <c r="B32" s="44" t="s">
        <v>58</v>
      </c>
      <c r="C32" s="44"/>
      <c r="D32" s="44">
        <v>1479</v>
      </c>
      <c r="E32" s="44">
        <v>0</v>
      </c>
    </row>
    <row r="33" spans="2:5" ht="12.75">
      <c r="B33" s="44" t="s">
        <v>98</v>
      </c>
      <c r="C33" s="44"/>
      <c r="D33" s="44">
        <f>-3601</f>
        <v>-3601</v>
      </c>
      <c r="E33" s="44">
        <f>-512+1920</f>
        <v>1408</v>
      </c>
    </row>
    <row r="34" spans="2:5" ht="12.75">
      <c r="B34" s="44" t="s">
        <v>55</v>
      </c>
      <c r="C34" s="44"/>
      <c r="D34" s="44">
        <f>-850</f>
        <v>-850</v>
      </c>
      <c r="E34" s="44">
        <f>-751</f>
        <v>-751</v>
      </c>
    </row>
    <row r="35" spans="2:5" ht="12.75">
      <c r="B35" s="44" t="s">
        <v>51</v>
      </c>
      <c r="C35" s="44"/>
      <c r="D35" s="44"/>
      <c r="E35" s="44">
        <f>-97</f>
        <v>-97</v>
      </c>
    </row>
    <row r="36" spans="2:5" ht="13.5" thickBot="1">
      <c r="B36" s="36" t="s">
        <v>101</v>
      </c>
      <c r="C36" s="44"/>
      <c r="D36" s="58">
        <f>SUM(D32:D35)</f>
        <v>-2972</v>
      </c>
      <c r="E36" s="58">
        <f>SUM(E32:E35)</f>
        <v>560</v>
      </c>
    </row>
    <row r="37" spans="2:5" ht="12.75">
      <c r="B37" s="44"/>
      <c r="C37" s="44"/>
      <c r="D37" s="59"/>
      <c r="E37" s="59"/>
    </row>
    <row r="38" spans="2:5" ht="12.75">
      <c r="B38" s="44" t="s">
        <v>95</v>
      </c>
      <c r="C38" s="44"/>
      <c r="D38" s="44">
        <f>+D24+D29+D36</f>
        <v>-6051</v>
      </c>
      <c r="E38" s="44">
        <f>+E24+E29+E36</f>
        <v>-2022</v>
      </c>
    </row>
    <row r="39" spans="2:5" ht="12.75">
      <c r="B39" s="36" t="s">
        <v>67</v>
      </c>
      <c r="C39" s="44"/>
      <c r="D39" s="44">
        <v>7929</v>
      </c>
      <c r="E39" s="44">
        <v>13134</v>
      </c>
    </row>
    <row r="40" spans="2:5" ht="13.5" thickBot="1">
      <c r="B40" s="36" t="s">
        <v>96</v>
      </c>
      <c r="C40" s="44"/>
      <c r="D40" s="50">
        <f>SUM(D38:D39)</f>
        <v>1878</v>
      </c>
      <c r="E40" s="50">
        <f>SUM(E38:E39)</f>
        <v>11112</v>
      </c>
    </row>
    <row r="41" spans="2:5" ht="13.5" thickTop="1">
      <c r="B41" s="44"/>
      <c r="C41" s="44"/>
      <c r="E41" s="44"/>
    </row>
    <row r="42" spans="2:5" ht="12.75">
      <c r="B42" s="44" t="s">
        <v>45</v>
      </c>
      <c r="C42" s="44"/>
      <c r="E42" s="44"/>
    </row>
    <row r="43" spans="2:5" ht="12.75">
      <c r="B43" s="44"/>
      <c r="C43" s="44" t="s">
        <v>27</v>
      </c>
      <c r="D43" s="44">
        <v>2984</v>
      </c>
      <c r="E43" s="44">
        <v>2250</v>
      </c>
    </row>
    <row r="44" spans="2:5" ht="12.75">
      <c r="B44" s="44"/>
      <c r="C44" s="44" t="s">
        <v>46</v>
      </c>
      <c r="D44" s="44">
        <v>3342</v>
      </c>
      <c r="E44" s="44">
        <v>13530</v>
      </c>
    </row>
    <row r="45" spans="2:5" ht="12.75">
      <c r="B45" s="44"/>
      <c r="C45" s="44" t="s">
        <v>47</v>
      </c>
      <c r="D45" s="44">
        <f>-4448</f>
        <v>-4448</v>
      </c>
      <c r="E45" s="44">
        <f>-4668</f>
        <v>-4668</v>
      </c>
    </row>
    <row r="46" spans="2:5" ht="13.5" thickBot="1">
      <c r="B46" s="44"/>
      <c r="C46" s="44"/>
      <c r="D46" s="50">
        <f>SUM(D43:D45)</f>
        <v>1878</v>
      </c>
      <c r="E46" s="50">
        <f>SUM(E43:E45)</f>
        <v>11112</v>
      </c>
    </row>
    <row r="47" spans="2:5" ht="12.75" customHeight="1" thickTop="1">
      <c r="B47" s="44"/>
      <c r="C47" s="44"/>
      <c r="D47" s="44"/>
      <c r="E47" s="44"/>
    </row>
    <row r="48" spans="2:5" ht="12.75">
      <c r="B48" s="70" t="s">
        <v>87</v>
      </c>
      <c r="C48" s="67"/>
      <c r="D48" s="67"/>
      <c r="E48" s="71"/>
    </row>
    <row r="49" spans="2:5" ht="12.75">
      <c r="B49" s="67"/>
      <c r="C49" s="67"/>
      <c r="D49" s="67"/>
      <c r="E49" s="71"/>
    </row>
    <row r="50" ht="12.75" customHeight="1"/>
  </sheetData>
  <mergeCells count="1">
    <mergeCell ref="B48:E49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Putera Capital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Shaharul</dc:creator>
  <cp:keywords/>
  <dc:description/>
  <cp:lastModifiedBy>Erica S. Fernando</cp:lastModifiedBy>
  <cp:lastPrinted>2005-01-24T04:21:44Z</cp:lastPrinted>
  <dcterms:created xsi:type="dcterms:W3CDTF">2003-01-06T03:07:09Z</dcterms:created>
  <dcterms:modified xsi:type="dcterms:W3CDTF">2005-01-28T18:05:20Z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-763840961</vt:i4>
  </property>
  <property fmtid="{D5CDD505-2E9C-101B-9397-08002B2CF9AE}" pid="3" name="_EmailSubject">
    <vt:lpwstr>PCB 1st qtr announcement 2005</vt:lpwstr>
  </property>
  <property fmtid="{D5CDD505-2E9C-101B-9397-08002B2CF9AE}" pid="4" name="_AuthorEmail">
    <vt:lpwstr>mallek@putera.biz</vt:lpwstr>
  </property>
  <property fmtid="{D5CDD505-2E9C-101B-9397-08002B2CF9AE}" pid="5" name="_AuthorEmailDisplayName">
    <vt:lpwstr>Mallek Rizal Mohsin</vt:lpwstr>
  </property>
  <property fmtid="{D5CDD505-2E9C-101B-9397-08002B2CF9AE}" pid="6" name="_PreviousAdHocReviewCycleID">
    <vt:i4>-882107304</vt:i4>
  </property>
  <property fmtid="{D5CDD505-2E9C-101B-9397-08002B2CF9AE}" pid="7" name="_ReviewingToolsShownOnce">
    <vt:lpwstr/>
  </property>
</Properties>
</file>