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621" yWindow="150" windowWidth="12120" windowHeight="9120" tabRatio="292" activeTab="0"/>
  </bookViews>
  <sheets>
    <sheet name="Sheet1" sheetId="1" r:id="rId1"/>
  </sheets>
  <definedNames>
    <definedName name="_xlnm.Print_Area" localSheetId="0">'Sheet1'!$A$1:$K$195</definedName>
    <definedName name="_xlnm.Print_Titles" localSheetId="0">'Sheet1'!$1:$4</definedName>
  </definedNames>
  <calcPr fullCalcOnLoad="1"/>
</workbook>
</file>

<file path=xl/sharedStrings.xml><?xml version="1.0" encoding="utf-8"?>
<sst xmlns="http://schemas.openxmlformats.org/spreadsheetml/2006/main" count="146" uniqueCount="105">
  <si>
    <t>Adjustment for non-cash flow:</t>
  </si>
  <si>
    <t>Reserves on consolidation</t>
  </si>
  <si>
    <t>Other investments</t>
  </si>
  <si>
    <t>Current assets</t>
  </si>
  <si>
    <t>Development properties</t>
  </si>
  <si>
    <t>Cash and cash equivalent</t>
  </si>
  <si>
    <t>Current liabilities</t>
  </si>
  <si>
    <t>Short term borrowings</t>
  </si>
  <si>
    <t>Taxation</t>
  </si>
  <si>
    <t>Share Capital</t>
  </si>
  <si>
    <t>Reserves</t>
  </si>
  <si>
    <t>Minority interest</t>
  </si>
  <si>
    <t>2003</t>
  </si>
  <si>
    <t>31/3/2004</t>
  </si>
  <si>
    <t>Property, plant and equipment</t>
  </si>
  <si>
    <t>Subsidiaries</t>
  </si>
  <si>
    <t>30/6/2004</t>
  </si>
  <si>
    <t>Net liabilities per share (RM)</t>
  </si>
  <si>
    <t>CONDENSED CONSOLIDATED INCOME STATEMENTS</t>
  </si>
  <si>
    <t>Revenue</t>
  </si>
  <si>
    <t>Finance costs</t>
  </si>
  <si>
    <t>Loss before taxation</t>
  </si>
  <si>
    <t>Loss for the period</t>
  </si>
  <si>
    <t>RM'000</t>
  </si>
  <si>
    <t>Non cash items</t>
  </si>
  <si>
    <t>Non-operating items (which are investing/financing)</t>
  </si>
  <si>
    <t>Operating loss before changes in working capital</t>
  </si>
  <si>
    <t>Changes in working capital</t>
  </si>
  <si>
    <t>Net change in current assets</t>
  </si>
  <si>
    <t>Net change in current liabilities</t>
  </si>
  <si>
    <t>Tax paid</t>
  </si>
  <si>
    <t>Net cash used in operating activities</t>
  </si>
  <si>
    <t>Repayment of hire purchase payables</t>
  </si>
  <si>
    <t>Bank overdraft</t>
  </si>
  <si>
    <t>Net change in cash and cash equivalents</t>
  </si>
  <si>
    <t>Cash and cash equivalents at beginning of the year</t>
  </si>
  <si>
    <t>Cash and cash equivalents at end of period</t>
  </si>
  <si>
    <t>CONDENSED CONSOLIDATED STATEMENTS OF CHANGES IN EQUITY</t>
  </si>
  <si>
    <t>Share capital</t>
  </si>
  <si>
    <t>Share premium</t>
  </si>
  <si>
    <t>Accumulated losses</t>
  </si>
  <si>
    <t>Total</t>
  </si>
  <si>
    <t>WEMBLEY INDUSTRIES HOLDINGS BERHAD</t>
  </si>
  <si>
    <t>(Company No. 25503-X)</t>
  </si>
  <si>
    <t>(Incorporated in Malaysia)</t>
  </si>
  <si>
    <t>CONDENSED CONSOLIDATED BALANCE SHEETS</t>
  </si>
  <si>
    <t>CONDENSED CONSOLIDATED CASH FLOW STATEMENTS</t>
  </si>
  <si>
    <t>At 01-01-05</t>
  </si>
  <si>
    <t>31-12-05</t>
  </si>
  <si>
    <t>Interest received</t>
  </si>
  <si>
    <t>ASSETS</t>
  </si>
  <si>
    <t>Non-current assets</t>
  </si>
  <si>
    <t>TOTAL ASSETS</t>
  </si>
  <si>
    <t>EQUITY AND LIABILITIES</t>
  </si>
  <si>
    <t>Non-current liabilities</t>
  </si>
  <si>
    <t>Equity</t>
  </si>
  <si>
    <t>Share Premium</t>
  </si>
  <si>
    <t>Total equity attributable to shareholders of the Company</t>
  </si>
  <si>
    <t>Total Equity</t>
  </si>
  <si>
    <t>Total Liabilities</t>
  </si>
  <si>
    <t>TOTAL EQUITY AND LIABILITIES</t>
  </si>
  <si>
    <t>Depreciation</t>
  </si>
  <si>
    <t>Finance income</t>
  </si>
  <si>
    <t>At 01-01-06</t>
  </si>
  <si>
    <t>Operating Loss</t>
  </si>
  <si>
    <t>Other operating expenses</t>
  </si>
  <si>
    <t>Net finance costs</t>
  </si>
  <si>
    <t>Other income</t>
  </si>
  <si>
    <t>Attributable to:-</t>
  </si>
  <si>
    <t>Equity holders of the Company</t>
  </si>
  <si>
    <t>Minority interests</t>
  </si>
  <si>
    <t>Cash flows from operating activities</t>
  </si>
  <si>
    <t>Cash used in operations</t>
  </si>
  <si>
    <t>Cash flows form investing activities</t>
  </si>
  <si>
    <t>Net cash used from investing activities</t>
  </si>
  <si>
    <t>Cash flow from financing activities</t>
  </si>
  <si>
    <t>Net cash generated from financing activities</t>
  </si>
  <si>
    <t>------------------------------- Attributable to equity holders of Company ------------------------------</t>
  </si>
  <si>
    <t>Net loss for the period</t>
  </si>
  <si>
    <t>---------- Individual Period ----------</t>
  </si>
  <si>
    <t>---------- Cumulative Period ----------</t>
  </si>
  <si>
    <t>Preceding year corresponding quarter ended</t>
  </si>
  <si>
    <t>As at financial quarter ended</t>
  </si>
  <si>
    <t>As at financial year ended</t>
  </si>
  <si>
    <t>Current year quarter ended</t>
  </si>
  <si>
    <t>Preceding year corresponding period ended</t>
  </si>
  <si>
    <t>Current year to-date ended</t>
  </si>
  <si>
    <t>----------------------- Non-distributable -----------------------</t>
  </si>
  <si>
    <t>- Distributable -</t>
  </si>
  <si>
    <t>Losses per share - Basic (sen)</t>
  </si>
  <si>
    <t>Losses per share - Diluted (sen)</t>
  </si>
  <si>
    <t>unaudited</t>
  </si>
  <si>
    <t>audited</t>
  </si>
  <si>
    <t>(restated)</t>
  </si>
  <si>
    <t>Provision for liabilities</t>
  </si>
  <si>
    <t>Trade receivables</t>
  </si>
  <si>
    <t>Other receivables</t>
  </si>
  <si>
    <t>Trade payables</t>
  </si>
  <si>
    <t>Other payables</t>
  </si>
  <si>
    <t>At 30-06-06</t>
  </si>
  <si>
    <t>FOR THE 2ND FINANCIAL QUARTER AS AT 30 JUNE 2006</t>
  </si>
  <si>
    <t>30-06-06</t>
  </si>
  <si>
    <t>30-06-05</t>
  </si>
  <si>
    <t>6 months ended</t>
  </si>
  <si>
    <t>At 30-06-05</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</si>
</sst>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000000000_);_(* \(#,##0.0000000000\);_(* &quot;-&quot;??_);_(@_)"/>
    <numFmt numFmtId="188" formatCode="_(* #,##0.00000000000_);_(* \(#,##0.00000000000\);_(* &quot;-&quot;??_);_(@_)"/>
    <numFmt numFmtId="189" formatCode="_(* #,##0.000000000000_);_(* \(#,##0.000000000000\);_(* &quot;-&quot;??_);_(@_)"/>
    <numFmt numFmtId="190" formatCode="_(* #,##0.0000000000000_);_(* \(#,##0.0000000000000\);_(* &quot;-&quot;??_);_(@_)"/>
    <numFmt numFmtId="191" formatCode="_(* #,##0.00000000000000_);_(* \(#,##0.00000000000000\);_(* &quot;-&quot;??_);_(@_)"/>
    <numFmt numFmtId="192" formatCode="_(* #,##0.0000000_);_(* \(#,##0.0000000\);_(* &quot;-&quot;???????_);_(@_)"/>
    <numFmt numFmtId="193" formatCode="_(* #,##0.000000_);_(* \(#,##0.000000\);_(* &quot;-&quot;??????_);_(@_)"/>
  </numFmts>
  <fonts count="7">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8"/>
      <name val="Arial"/>
      <family val="0"/>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Alignment="1">
      <alignment horizontal="center" wrapText="1"/>
    </xf>
    <xf numFmtId="0" fontId="0" fillId="0" borderId="0" xfId="0" applyAlignment="1">
      <alignment horizontal="center"/>
    </xf>
    <xf numFmtId="179" fontId="0" fillId="0" borderId="0" xfId="15" applyNumberFormat="1" applyAlignment="1">
      <alignment/>
    </xf>
    <xf numFmtId="179" fontId="0" fillId="0" borderId="0" xfId="15" applyNumberFormat="1" applyAlignment="1">
      <alignment horizontal="center"/>
    </xf>
    <xf numFmtId="179" fontId="0" fillId="0" borderId="0" xfId="15" applyNumberFormat="1" applyAlignment="1">
      <alignment horizontal="center" wrapText="1"/>
    </xf>
    <xf numFmtId="179" fontId="0" fillId="0" borderId="1" xfId="15" applyNumberFormat="1" applyBorder="1" applyAlignment="1">
      <alignment/>
    </xf>
    <xf numFmtId="179" fontId="0" fillId="0" borderId="2" xfId="15" applyNumberFormat="1" applyBorder="1" applyAlignment="1">
      <alignment/>
    </xf>
    <xf numFmtId="179" fontId="0" fillId="0" borderId="3" xfId="15" applyNumberFormat="1" applyBorder="1" applyAlignment="1">
      <alignment/>
    </xf>
    <xf numFmtId="179" fontId="0" fillId="0" borderId="0" xfId="15" applyNumberFormat="1" applyBorder="1" applyAlignment="1">
      <alignment/>
    </xf>
    <xf numFmtId="179" fontId="0" fillId="0" borderId="4" xfId="15" applyNumberFormat="1" applyBorder="1" applyAlignment="1">
      <alignment/>
    </xf>
    <xf numFmtId="179" fontId="0" fillId="0" borderId="5" xfId="15" applyNumberFormat="1" applyBorder="1" applyAlignment="1">
      <alignment/>
    </xf>
    <xf numFmtId="179" fontId="0" fillId="0" borderId="0" xfId="15" applyNumberFormat="1" applyFont="1" applyAlignment="1">
      <alignment horizontal="center" wrapText="1"/>
    </xf>
    <xf numFmtId="179" fontId="0" fillId="0" borderId="0" xfId="15" applyNumberFormat="1" applyAlignment="1" quotePrefix="1">
      <alignment horizontal="center" wrapText="1"/>
    </xf>
    <xf numFmtId="179" fontId="0" fillId="0" borderId="2" xfId="15" applyNumberFormat="1" applyFont="1" applyBorder="1" applyAlignment="1">
      <alignment/>
    </xf>
    <xf numFmtId="179" fontId="0" fillId="0" borderId="0" xfId="0" applyNumberFormat="1" applyAlignment="1">
      <alignment/>
    </xf>
    <xf numFmtId="179" fontId="0" fillId="0" borderId="0" xfId="15" applyNumberFormat="1" applyFont="1" applyAlignment="1">
      <alignment/>
    </xf>
    <xf numFmtId="179" fontId="0" fillId="0" borderId="5" xfId="0" applyNumberFormat="1" applyBorder="1" applyAlignment="1">
      <alignment/>
    </xf>
    <xf numFmtId="179" fontId="0" fillId="0" borderId="0" xfId="15" applyNumberFormat="1" applyAlignment="1">
      <alignment horizontal="right" wrapText="1"/>
    </xf>
    <xf numFmtId="179" fontId="0" fillId="0" borderId="0" xfId="0" applyNumberFormat="1" applyAlignment="1">
      <alignment horizontal="right"/>
    </xf>
    <xf numFmtId="0" fontId="0" fillId="0" borderId="0" xfId="0" applyAlignment="1">
      <alignment horizontal="right"/>
    </xf>
    <xf numFmtId="179" fontId="0" fillId="0" borderId="6" xfId="15" applyNumberFormat="1" applyBorder="1" applyAlignment="1">
      <alignment/>
    </xf>
    <xf numFmtId="0" fontId="0" fillId="0" borderId="0" xfId="0" applyFill="1" applyAlignment="1">
      <alignment/>
    </xf>
    <xf numFmtId="43" fontId="0" fillId="0" borderId="0" xfId="15" applyAlignment="1">
      <alignment/>
    </xf>
    <xf numFmtId="0" fontId="1" fillId="0" borderId="0" xfId="0" applyFont="1" applyAlignment="1">
      <alignment/>
    </xf>
    <xf numFmtId="179" fontId="0" fillId="0" borderId="0" xfId="15" applyNumberFormat="1" applyFont="1" applyAlignment="1">
      <alignment/>
    </xf>
    <xf numFmtId="0" fontId="0" fillId="0" borderId="0" xfId="0" applyFont="1" applyAlignment="1">
      <alignment horizontal="center" wrapText="1"/>
    </xf>
    <xf numFmtId="43" fontId="0" fillId="0" borderId="0" xfId="0" applyNumberFormat="1" applyAlignment="1">
      <alignment/>
    </xf>
    <xf numFmtId="179" fontId="0" fillId="0" borderId="0" xfId="15" applyNumberFormat="1" applyFont="1" applyAlignment="1" quotePrefix="1">
      <alignment horizontal="center" wrapText="1"/>
    </xf>
    <xf numFmtId="183" fontId="0" fillId="0" borderId="0" xfId="15" applyNumberFormat="1" applyAlignment="1">
      <alignment/>
    </xf>
    <xf numFmtId="183" fontId="0" fillId="0" borderId="6" xfId="15" applyNumberFormat="1" applyBorder="1" applyAlignment="1">
      <alignment/>
    </xf>
    <xf numFmtId="183" fontId="0" fillId="0" borderId="0" xfId="15" applyNumberFormat="1" applyBorder="1" applyAlignment="1">
      <alignment/>
    </xf>
    <xf numFmtId="179" fontId="0" fillId="0" borderId="7" xfId="15" applyNumberFormat="1" applyBorder="1" applyAlignment="1">
      <alignment/>
    </xf>
    <xf numFmtId="183" fontId="0" fillId="0" borderId="0" xfId="0" applyNumberFormat="1" applyAlignment="1">
      <alignment/>
    </xf>
    <xf numFmtId="183" fontId="0" fillId="0" borderId="1" xfId="15" applyNumberFormat="1" applyBorder="1" applyAlignment="1">
      <alignment/>
    </xf>
    <xf numFmtId="183" fontId="0" fillId="0" borderId="2" xfId="15" applyNumberFormat="1" applyBorder="1" applyAlignment="1">
      <alignment/>
    </xf>
    <xf numFmtId="183" fontId="0" fillId="0" borderId="3" xfId="15" applyNumberFormat="1" applyBorder="1" applyAlignment="1">
      <alignment/>
    </xf>
    <xf numFmtId="183" fontId="0" fillId="0" borderId="6" xfId="0" applyNumberFormat="1" applyBorder="1" applyAlignment="1">
      <alignment/>
    </xf>
    <xf numFmtId="183" fontId="0" fillId="0" borderId="2" xfId="15" applyNumberFormat="1" applyFont="1" applyBorder="1" applyAlignment="1">
      <alignment/>
    </xf>
    <xf numFmtId="179" fontId="0" fillId="0" borderId="0" xfId="0" applyNumberFormat="1" applyBorder="1" applyAlignment="1">
      <alignment/>
    </xf>
    <xf numFmtId="0" fontId="0" fillId="0" borderId="0" xfId="0" applyBorder="1" applyAlignment="1">
      <alignment/>
    </xf>
    <xf numFmtId="179" fontId="0" fillId="0" borderId="0" xfId="15" applyNumberFormat="1" applyFont="1" applyBorder="1" applyAlignment="1">
      <alignment/>
    </xf>
    <xf numFmtId="179" fontId="0" fillId="0" borderId="0" xfId="15" applyNumberFormat="1" applyFont="1" applyBorder="1" applyAlignment="1">
      <alignment horizontal="center" wrapText="1"/>
    </xf>
    <xf numFmtId="179" fontId="0" fillId="0" borderId="0" xfId="15" applyNumberFormat="1" applyBorder="1" applyAlignment="1">
      <alignment horizontal="center" wrapText="1"/>
    </xf>
    <xf numFmtId="0" fontId="0" fillId="0" borderId="0" xfId="0" applyBorder="1" applyAlignment="1">
      <alignment horizontal="center" wrapText="1"/>
    </xf>
    <xf numFmtId="179" fontId="0" fillId="0" borderId="0" xfId="15" applyNumberFormat="1" applyBorder="1" applyAlignment="1" quotePrefix="1">
      <alignment horizontal="center" wrapText="1"/>
    </xf>
    <xf numFmtId="179" fontId="0" fillId="0" borderId="0" xfId="15" applyNumberFormat="1" applyFont="1" applyBorder="1" applyAlignment="1" quotePrefix="1">
      <alignment horizontal="center" wrapText="1"/>
    </xf>
    <xf numFmtId="0" fontId="1" fillId="0" borderId="0" xfId="0" applyFont="1" applyAlignment="1">
      <alignment horizontal="left"/>
    </xf>
    <xf numFmtId="179" fontId="0" fillId="0" borderId="0" xfId="15" applyNumberFormat="1" applyFont="1" applyFill="1" applyAlignment="1">
      <alignment horizontal="right" wrapText="1"/>
    </xf>
    <xf numFmtId="179" fontId="0" fillId="0" borderId="0" xfId="15" applyNumberFormat="1" applyFill="1" applyAlignment="1">
      <alignment horizontal="right" wrapText="1"/>
    </xf>
    <xf numFmtId="0" fontId="0" fillId="0" borderId="0" xfId="0" applyFill="1" applyAlignment="1">
      <alignment horizontal="right"/>
    </xf>
    <xf numFmtId="179" fontId="0" fillId="0" borderId="0" xfId="0" applyNumberFormat="1" applyFill="1" applyAlignment="1">
      <alignment horizontal="right"/>
    </xf>
    <xf numFmtId="179" fontId="0" fillId="0" borderId="0" xfId="0" applyNumberFormat="1" applyFill="1" applyAlignment="1">
      <alignment/>
    </xf>
    <xf numFmtId="179" fontId="0" fillId="0" borderId="0" xfId="15" applyNumberFormat="1" applyFill="1" applyAlignment="1">
      <alignment/>
    </xf>
    <xf numFmtId="0" fontId="1" fillId="0" borderId="0" xfId="0" applyFont="1" applyAlignment="1">
      <alignment/>
    </xf>
    <xf numFmtId="183" fontId="0" fillId="0" borderId="0" xfId="0" applyNumberFormat="1" applyBorder="1" applyAlignment="1">
      <alignment/>
    </xf>
    <xf numFmtId="179" fontId="0" fillId="0" borderId="6" xfId="0" applyNumberFormat="1" applyBorder="1" applyAlignment="1">
      <alignment/>
    </xf>
    <xf numFmtId="0" fontId="0" fillId="2" borderId="0" xfId="0" applyFill="1" applyAlignment="1">
      <alignment horizontal="right"/>
    </xf>
    <xf numFmtId="0" fontId="0" fillId="2" borderId="0" xfId="0" applyFill="1" applyAlignment="1">
      <alignment horizontal="center"/>
    </xf>
    <xf numFmtId="179" fontId="0" fillId="2" borderId="0" xfId="0" applyNumberFormat="1" applyFill="1" applyAlignment="1">
      <alignment/>
    </xf>
    <xf numFmtId="179" fontId="0" fillId="2" borderId="6" xfId="0" applyNumberFormat="1" applyFill="1" applyBorder="1" applyAlignment="1">
      <alignment/>
    </xf>
    <xf numFmtId="179" fontId="0" fillId="2" borderId="0" xfId="0" applyNumberFormat="1" applyFill="1" applyBorder="1" applyAlignment="1">
      <alignment/>
    </xf>
    <xf numFmtId="179" fontId="0" fillId="2" borderId="5" xfId="0" applyNumberFormat="1" applyFill="1" applyBorder="1" applyAlignment="1">
      <alignment/>
    </xf>
    <xf numFmtId="43" fontId="0" fillId="2" borderId="0" xfId="15" applyFill="1" applyAlignment="1">
      <alignment/>
    </xf>
    <xf numFmtId="179" fontId="0" fillId="2" borderId="8" xfId="0" applyNumberFormat="1" applyFill="1" applyBorder="1" applyAlignment="1">
      <alignment/>
    </xf>
    <xf numFmtId="179" fontId="0" fillId="0" borderId="8" xfId="0" applyNumberFormat="1" applyFill="1" applyBorder="1" applyAlignment="1">
      <alignment/>
    </xf>
    <xf numFmtId="0" fontId="0" fillId="0" borderId="0" xfId="0" applyFont="1" applyAlignment="1">
      <alignment/>
    </xf>
    <xf numFmtId="179" fontId="0" fillId="0" borderId="8" xfId="0" applyNumberFormat="1" applyBorder="1" applyAlignment="1">
      <alignment/>
    </xf>
    <xf numFmtId="179" fontId="0" fillId="2" borderId="6" xfId="0" applyNumberFormat="1" applyFont="1" applyFill="1" applyBorder="1" applyAlignment="1">
      <alignment/>
    </xf>
    <xf numFmtId="179" fontId="0" fillId="2" borderId="9" xfId="0" applyNumberFormat="1" applyFill="1" applyBorder="1" applyAlignment="1">
      <alignment/>
    </xf>
    <xf numFmtId="179" fontId="0" fillId="0" borderId="9" xfId="0" applyNumberFormat="1" applyBorder="1" applyAlignment="1">
      <alignment/>
    </xf>
    <xf numFmtId="179" fontId="0" fillId="0" borderId="6" xfId="0" applyNumberFormat="1" applyFont="1" applyBorder="1" applyAlignment="1">
      <alignment/>
    </xf>
    <xf numFmtId="179" fontId="0" fillId="0" borderId="0" xfId="15" applyNumberFormat="1" applyFill="1" applyBorder="1" applyAlignment="1">
      <alignment/>
    </xf>
    <xf numFmtId="179" fontId="0" fillId="0" borderId="9" xfId="15" applyNumberFormat="1" applyBorder="1" applyAlignment="1">
      <alignment/>
    </xf>
    <xf numFmtId="179" fontId="0" fillId="0" borderId="0" xfId="0" applyNumberFormat="1" applyFill="1" applyBorder="1" applyAlignment="1">
      <alignment/>
    </xf>
    <xf numFmtId="0" fontId="0" fillId="0" borderId="0" xfId="0" applyFill="1" applyBorder="1" applyAlignment="1">
      <alignment/>
    </xf>
    <xf numFmtId="179" fontId="0" fillId="2" borderId="0" xfId="0" applyNumberFormat="1" applyFill="1" applyAlignment="1">
      <alignment horizontal="right"/>
    </xf>
    <xf numFmtId="0" fontId="0" fillId="2" borderId="0" xfId="0" applyFill="1" applyAlignment="1">
      <alignment/>
    </xf>
    <xf numFmtId="179" fontId="0" fillId="2" borderId="5" xfId="15" applyNumberFormat="1" applyFill="1" applyBorder="1" applyAlignment="1">
      <alignment/>
    </xf>
    <xf numFmtId="179" fontId="0" fillId="2" borderId="0" xfId="15" applyNumberFormat="1" applyFill="1" applyBorder="1" applyAlignment="1">
      <alignment/>
    </xf>
    <xf numFmtId="179" fontId="0" fillId="2" borderId="0" xfId="15" applyNumberFormat="1" applyFill="1" applyAlignment="1">
      <alignment/>
    </xf>
    <xf numFmtId="179" fontId="0" fillId="2" borderId="9" xfId="15" applyNumberFormat="1" applyFill="1" applyBorder="1" applyAlignment="1">
      <alignment/>
    </xf>
    <xf numFmtId="43" fontId="0" fillId="2" borderId="0" xfId="0" applyNumberFormat="1" applyFill="1" applyAlignment="1">
      <alignment/>
    </xf>
    <xf numFmtId="179" fontId="0" fillId="2" borderId="8" xfId="15" applyNumberFormat="1" applyFill="1" applyBorder="1" applyAlignment="1">
      <alignment/>
    </xf>
    <xf numFmtId="179" fontId="0" fillId="0" borderId="8" xfId="15" applyNumberFormat="1" applyBorder="1" applyAlignment="1">
      <alignment/>
    </xf>
    <xf numFmtId="179" fontId="0" fillId="2" borderId="0" xfId="15" applyNumberFormat="1" applyFont="1" applyFill="1" applyAlignment="1">
      <alignment/>
    </xf>
    <xf numFmtId="179" fontId="0" fillId="2" borderId="6" xfId="15" applyNumberFormat="1" applyFill="1" applyBorder="1" applyAlignment="1">
      <alignment/>
    </xf>
    <xf numFmtId="179" fontId="0" fillId="2" borderId="0" xfId="15" applyNumberFormat="1" applyFont="1" applyFill="1" applyAlignment="1">
      <alignment horizontal="right"/>
    </xf>
    <xf numFmtId="179" fontId="0" fillId="2" borderId="4" xfId="15" applyNumberFormat="1" applyFill="1" applyBorder="1" applyAlignment="1">
      <alignment/>
    </xf>
    <xf numFmtId="0" fontId="0" fillId="0" borderId="0" xfId="0" applyAlignment="1">
      <alignment horizontal="left" vertical="center"/>
    </xf>
    <xf numFmtId="179" fontId="0" fillId="0" borderId="0" xfId="15" applyNumberFormat="1" applyAlignment="1">
      <alignment horizontal="left" vertical="center"/>
    </xf>
    <xf numFmtId="179" fontId="0" fillId="2" borderId="0" xfId="15" applyNumberFormat="1" applyFill="1" applyAlignment="1">
      <alignment horizontal="left" vertical="center"/>
    </xf>
    <xf numFmtId="0" fontId="0" fillId="2" borderId="0" xfId="0" applyFill="1" applyAlignment="1">
      <alignment horizontal="left" vertical="center"/>
    </xf>
    <xf numFmtId="179" fontId="1" fillId="2" borderId="0" xfId="15" applyNumberFormat="1" applyFont="1" applyFill="1" applyAlignment="1">
      <alignment horizontal="right" wrapText="1"/>
    </xf>
    <xf numFmtId="179" fontId="1" fillId="0" borderId="0" xfId="15" applyNumberFormat="1" applyFont="1" applyAlignment="1">
      <alignment horizontal="right" wrapText="1"/>
    </xf>
    <xf numFmtId="179" fontId="1" fillId="0" borderId="0" xfId="15" applyNumberFormat="1" applyFont="1" applyFill="1" applyAlignment="1">
      <alignment horizontal="right" wrapText="1"/>
    </xf>
    <xf numFmtId="0" fontId="1" fillId="0" borderId="0" xfId="0" applyFont="1" applyAlignment="1" quotePrefix="1">
      <alignment horizontal="center"/>
    </xf>
    <xf numFmtId="0" fontId="1" fillId="0" borderId="0" xfId="0" applyFont="1" applyAlignment="1">
      <alignment horizontal="center"/>
    </xf>
    <xf numFmtId="41" fontId="0" fillId="2" borderId="0" xfId="0" applyNumberFormat="1" applyFill="1" applyAlignment="1">
      <alignment/>
    </xf>
    <xf numFmtId="0" fontId="1" fillId="2" borderId="0" xfId="0" applyFont="1" applyFill="1" applyAlignment="1">
      <alignment horizontal="right" wrapText="1"/>
    </xf>
    <xf numFmtId="0" fontId="1" fillId="0" borderId="0" xfId="0" applyFont="1" applyAlignment="1">
      <alignment horizontal="right"/>
    </xf>
    <xf numFmtId="0" fontId="1" fillId="0" borderId="0" xfId="0" applyFont="1" applyAlignment="1">
      <alignment horizontal="right" wrapText="1"/>
    </xf>
    <xf numFmtId="14" fontId="1" fillId="2" borderId="0" xfId="0" applyNumberFormat="1" applyFont="1" applyFill="1" applyAlignment="1" quotePrefix="1">
      <alignment horizontal="right" wrapText="1"/>
    </xf>
    <xf numFmtId="14" fontId="1" fillId="0" borderId="0" xfId="0" applyNumberFormat="1" applyFont="1" applyAlignment="1" quotePrefix="1">
      <alignment horizontal="right" wrapText="1"/>
    </xf>
    <xf numFmtId="0" fontId="1" fillId="2" borderId="0" xfId="0" applyFont="1" applyFill="1" applyAlignment="1">
      <alignment horizontal="right"/>
    </xf>
    <xf numFmtId="0" fontId="0" fillId="0" borderId="0" xfId="0" applyFont="1" applyAlignment="1">
      <alignment horizontal="right"/>
    </xf>
    <xf numFmtId="179" fontId="1" fillId="2" borderId="0" xfId="15" applyNumberFormat="1" applyFont="1" applyFill="1" applyAlignment="1" quotePrefix="1">
      <alignment horizontal="right" wrapText="1"/>
    </xf>
    <xf numFmtId="179" fontId="1" fillId="0" borderId="0" xfId="15" applyNumberFormat="1" applyFont="1" applyAlignment="1" quotePrefix="1">
      <alignment horizontal="right" wrapText="1"/>
    </xf>
    <xf numFmtId="0" fontId="0" fillId="0" borderId="0" xfId="0" applyFont="1" applyAlignment="1">
      <alignment horizontal="center" wrapText="1"/>
    </xf>
    <xf numFmtId="179" fontId="1" fillId="2" borderId="0" xfId="0" applyNumberFormat="1" applyFont="1" applyFill="1" applyAlignment="1">
      <alignment horizontal="right"/>
    </xf>
    <xf numFmtId="179" fontId="1" fillId="0" borderId="0" xfId="0" applyNumberFormat="1" applyFont="1" applyAlignment="1">
      <alignment horizontal="right"/>
    </xf>
    <xf numFmtId="179" fontId="1" fillId="0" borderId="0" xfId="0" applyNumberFormat="1" applyFont="1" applyFill="1" applyAlignment="1">
      <alignment horizontal="right"/>
    </xf>
    <xf numFmtId="179" fontId="0" fillId="0" borderId="0" xfId="15" applyNumberFormat="1" applyFont="1" applyBorder="1" applyAlignment="1">
      <alignment horizontal="center"/>
    </xf>
    <xf numFmtId="179" fontId="1" fillId="0" borderId="0" xfId="15" applyNumberFormat="1" applyFont="1" applyAlignment="1" quotePrefix="1">
      <alignment horizontal="center"/>
    </xf>
    <xf numFmtId="179" fontId="1" fillId="0" borderId="0" xfId="15"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wrapText="1"/>
    </xf>
    <xf numFmtId="0" fontId="1" fillId="0" borderId="0" xfId="0" applyFont="1" applyAlignment="1" quotePrefix="1">
      <alignment horizontal="center"/>
    </xf>
    <xf numFmtId="0" fontId="1" fillId="0" borderId="0" xfId="0" applyFont="1" applyAlignment="1">
      <alignment horizontal="center"/>
    </xf>
    <xf numFmtId="0" fontId="0" fillId="2" borderId="0" xfId="0" applyFill="1" applyAlignment="1">
      <alignment horizontal="left" vertical="center" wrapText="1"/>
    </xf>
    <xf numFmtId="0" fontId="0" fillId="2" borderId="0" xfId="0"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55</xdr:row>
      <xdr:rowOff>57150</xdr:rowOff>
    </xdr:from>
    <xdr:to>
      <xdr:col>10</xdr:col>
      <xdr:colOff>723900</xdr:colOff>
      <xdr:row>58</xdr:row>
      <xdr:rowOff>0</xdr:rowOff>
    </xdr:to>
    <xdr:sp>
      <xdr:nvSpPr>
        <xdr:cNvPr id="1" name="Rectangle 3"/>
        <xdr:cNvSpPr>
          <a:spLocks/>
        </xdr:cNvSpPr>
      </xdr:nvSpPr>
      <xdr:spPr>
        <a:xfrm>
          <a:off x="95250" y="9182100"/>
          <a:ext cx="59055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Condensed Consolidated Balance Sheets should be read in conjunction with annual financial statements for the year ended 31 December 2005 and the accompanying Notes attached to this Interim Financial Report .</a:t>
          </a:r>
          <a:r>
            <a:rPr lang="en-US" cap="none" sz="1000" b="0" i="1" u="none" baseline="0">
              <a:latin typeface="Arial"/>
              <a:ea typeface="Arial"/>
              <a:cs typeface="Arial"/>
            </a:rPr>
            <a:t>
.</a:t>
          </a:r>
        </a:p>
      </xdr:txBody>
    </xdr:sp>
    <xdr:clientData/>
  </xdr:twoCellAnchor>
  <xdr:twoCellAnchor>
    <xdr:from>
      <xdr:col>0</xdr:col>
      <xdr:colOff>76200</xdr:colOff>
      <xdr:row>92</xdr:row>
      <xdr:rowOff>133350</xdr:rowOff>
    </xdr:from>
    <xdr:to>
      <xdr:col>10</xdr:col>
      <xdr:colOff>714375</xdr:colOff>
      <xdr:row>96</xdr:row>
      <xdr:rowOff>0</xdr:rowOff>
    </xdr:to>
    <xdr:sp>
      <xdr:nvSpPr>
        <xdr:cNvPr id="2" name="Rectangle 4"/>
        <xdr:cNvSpPr>
          <a:spLocks/>
        </xdr:cNvSpPr>
      </xdr:nvSpPr>
      <xdr:spPr>
        <a:xfrm>
          <a:off x="76200" y="16221075"/>
          <a:ext cx="5915025"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Condensed Consolidated Balance Sheets should be read in conjunction with annual financial statements for the year ended 31 December 2005 and the accompanying Notes attached to this Interim Financial Report .</a:t>
          </a:r>
        </a:p>
      </xdr:txBody>
    </xdr:sp>
    <xdr:clientData/>
  </xdr:twoCellAnchor>
  <xdr:twoCellAnchor>
    <xdr:from>
      <xdr:col>0</xdr:col>
      <xdr:colOff>66675</xdr:colOff>
      <xdr:row>143</xdr:row>
      <xdr:rowOff>133350</xdr:rowOff>
    </xdr:from>
    <xdr:to>
      <xdr:col>10</xdr:col>
      <xdr:colOff>695325</xdr:colOff>
      <xdr:row>147</xdr:row>
      <xdr:rowOff>38100</xdr:rowOff>
    </xdr:to>
    <xdr:sp>
      <xdr:nvSpPr>
        <xdr:cNvPr id="3" name="Rectangle 5"/>
        <xdr:cNvSpPr>
          <a:spLocks/>
        </xdr:cNvSpPr>
      </xdr:nvSpPr>
      <xdr:spPr>
        <a:xfrm>
          <a:off x="66675" y="24650700"/>
          <a:ext cx="5905500" cy="552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Condensed Consolidated Balance Sheets should be read in conjunction with annual financial statements for the year ended 31 December 2005 and the accompanying Notes attached to this Interim Financial Report .</a:t>
          </a:r>
        </a:p>
      </xdr:txBody>
    </xdr:sp>
    <xdr:clientData/>
  </xdr:twoCellAnchor>
  <xdr:twoCellAnchor>
    <xdr:from>
      <xdr:col>0</xdr:col>
      <xdr:colOff>95250</xdr:colOff>
      <xdr:row>177</xdr:row>
      <xdr:rowOff>152400</xdr:rowOff>
    </xdr:from>
    <xdr:to>
      <xdr:col>10</xdr:col>
      <xdr:colOff>714375</xdr:colOff>
      <xdr:row>181</xdr:row>
      <xdr:rowOff>57150</xdr:rowOff>
    </xdr:to>
    <xdr:sp>
      <xdr:nvSpPr>
        <xdr:cNvPr id="4" name="Rectangle 6"/>
        <xdr:cNvSpPr>
          <a:spLocks/>
        </xdr:cNvSpPr>
      </xdr:nvSpPr>
      <xdr:spPr>
        <a:xfrm>
          <a:off x="95250" y="30680025"/>
          <a:ext cx="5895975" cy="552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Condensed Consolidated Balance Sheets should be read in conjunction with annual financial statements for the year ended 31 December 2005 and the accompanying Notes attached to this Interim Financial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76"/>
  <sheetViews>
    <sheetView tabSelected="1" view="pageBreakPreview" zoomScale="90" zoomScaleNormal="90" zoomScaleSheetLayoutView="90" workbookViewId="0" topLeftCell="A1">
      <pane xSplit="11" ySplit="6" topLeftCell="L28" activePane="bottomRight" state="frozen"/>
      <selection pane="topLeft" activeCell="A1" sqref="A1"/>
      <selection pane="topRight" activeCell="L1" sqref="L1"/>
      <selection pane="bottomLeft" activeCell="A7" sqref="A7"/>
      <selection pane="bottomRight" activeCell="I43" sqref="I43"/>
    </sheetView>
  </sheetViews>
  <sheetFormatPr defaultColWidth="9.140625" defaultRowHeight="12.75"/>
  <cols>
    <col min="1" max="1" width="2.28125" style="0" customWidth="1"/>
    <col min="2" max="2" width="12.7109375" style="0" customWidth="1"/>
    <col min="3" max="3" width="14.7109375" style="0" customWidth="1"/>
    <col min="4" max="4" width="1.8515625" style="0" customWidth="1"/>
    <col min="5" max="5" width="14.00390625" style="0" customWidth="1"/>
    <col min="6" max="6" width="1.8515625" style="0" customWidth="1"/>
    <col min="7" max="7" width="14.00390625" style="0" customWidth="1"/>
    <col min="8" max="8" width="1.8515625" style="0" customWidth="1"/>
    <col min="9" max="9" width="14.00390625" style="0" customWidth="1"/>
    <col min="10" max="10" width="1.8515625" style="0" customWidth="1"/>
    <col min="11" max="11" width="14.00390625" style="0" customWidth="1"/>
    <col min="12" max="12" width="11.421875" style="0" customWidth="1"/>
    <col min="13" max="13" width="14.8515625" style="0" customWidth="1"/>
    <col min="14" max="14" width="14.8515625" style="3" customWidth="1"/>
    <col min="15" max="15" width="2.8515625" style="3" customWidth="1"/>
    <col min="16" max="16" width="14.8515625" style="3" customWidth="1"/>
    <col min="17" max="17" width="2.8515625" style="3" customWidth="1"/>
    <col min="18" max="18" width="13.7109375" style="3" customWidth="1"/>
    <col min="19" max="19" width="2.8515625" style="3" customWidth="1"/>
    <col min="20" max="20" width="13.7109375" style="3" customWidth="1"/>
    <col min="21" max="21" width="3.8515625" style="0" customWidth="1"/>
    <col min="22" max="24" width="13.57421875" style="3" customWidth="1"/>
    <col min="25" max="25" width="13.8515625" style="3" customWidth="1"/>
    <col min="26" max="26" width="13.28125" style="3" customWidth="1"/>
    <col min="27" max="27" width="12.57421875" style="3" customWidth="1"/>
    <col min="28" max="28" width="13.7109375" style="3" customWidth="1"/>
    <col min="29" max="29" width="13.00390625" style="3" customWidth="1"/>
    <col min="30" max="30" width="13.57421875" style="3" customWidth="1"/>
    <col min="31" max="31" width="11.421875" style="0" customWidth="1"/>
    <col min="32" max="32" width="21.140625" style="0" customWidth="1"/>
    <col min="33" max="33" width="21.00390625" style="0" customWidth="1"/>
    <col min="34" max="34" width="21.8515625" style="3" customWidth="1"/>
    <col min="35" max="35" width="21.00390625" style="3" customWidth="1"/>
    <col min="36" max="36" width="20.140625" style="0" customWidth="1"/>
    <col min="37" max="37" width="20.57421875" style="0" customWidth="1"/>
    <col min="38" max="38" width="21.00390625" style="0" customWidth="1"/>
    <col min="39" max="39" width="20.421875" style="3" customWidth="1"/>
    <col min="40" max="40" width="18.8515625" style="3" customWidth="1"/>
    <col min="41" max="41" width="19.8515625" style="3" customWidth="1"/>
    <col min="42" max="16384" width="11.421875" style="0" customWidth="1"/>
  </cols>
  <sheetData>
    <row r="1" spans="1:11" ht="12.75">
      <c r="A1" s="115" t="s">
        <v>42</v>
      </c>
      <c r="B1" s="115"/>
      <c r="C1" s="115"/>
      <c r="D1" s="115"/>
      <c r="E1" s="115"/>
      <c r="F1" s="115"/>
      <c r="G1" s="115"/>
      <c r="H1" s="115"/>
      <c r="I1" s="115"/>
      <c r="J1" s="115"/>
      <c r="K1" s="115"/>
    </row>
    <row r="2" spans="1:11" ht="12.75">
      <c r="A2" s="116" t="s">
        <v>43</v>
      </c>
      <c r="B2" s="116"/>
      <c r="C2" s="116"/>
      <c r="D2" s="116"/>
      <c r="E2" s="116"/>
      <c r="F2" s="116"/>
      <c r="G2" s="116"/>
      <c r="H2" s="116"/>
      <c r="I2" s="116"/>
      <c r="J2" s="116"/>
      <c r="K2" s="116"/>
    </row>
    <row r="3" spans="1:11" ht="12.75">
      <c r="A3" s="116" t="s">
        <v>44</v>
      </c>
      <c r="B3" s="116"/>
      <c r="C3" s="116"/>
      <c r="D3" s="116"/>
      <c r="E3" s="116"/>
      <c r="F3" s="116"/>
      <c r="G3" s="116"/>
      <c r="H3" s="116"/>
      <c r="I3" s="116"/>
      <c r="J3" s="116"/>
      <c r="K3" s="116"/>
    </row>
    <row r="5" ht="12.75">
      <c r="A5" s="47" t="s">
        <v>45</v>
      </c>
    </row>
    <row r="6" ht="12.75">
      <c r="A6" s="47" t="s">
        <v>100</v>
      </c>
    </row>
    <row r="7" spans="6:41" s="1" customFormat="1" ht="29.25" customHeight="1">
      <c r="F7" s="18"/>
      <c r="I7" s="93" t="s">
        <v>82</v>
      </c>
      <c r="J7" s="26"/>
      <c r="K7" s="94" t="s">
        <v>83</v>
      </c>
      <c r="M7" s="12"/>
      <c r="N7" s="5"/>
      <c r="O7" s="5"/>
      <c r="P7" s="12"/>
      <c r="Q7" s="12"/>
      <c r="R7" s="12"/>
      <c r="S7" s="12"/>
      <c r="T7" s="12"/>
      <c r="V7" s="13" t="s">
        <v>12</v>
      </c>
      <c r="W7" s="13" t="s">
        <v>12</v>
      </c>
      <c r="X7" s="13" t="s">
        <v>13</v>
      </c>
      <c r="Y7" s="13" t="s">
        <v>13</v>
      </c>
      <c r="Z7" s="5"/>
      <c r="AA7" s="5"/>
      <c r="AB7" s="5"/>
      <c r="AC7" s="5"/>
      <c r="AD7" s="5"/>
      <c r="AF7" s="13" t="s">
        <v>12</v>
      </c>
      <c r="AG7" s="13" t="s">
        <v>12</v>
      </c>
      <c r="AH7" s="28" t="s">
        <v>16</v>
      </c>
      <c r="AI7" s="28" t="s">
        <v>16</v>
      </c>
      <c r="AM7" s="5"/>
      <c r="AN7" s="5"/>
      <c r="AO7" s="5"/>
    </row>
    <row r="8" spans="6:41" s="1" customFormat="1" ht="12.75">
      <c r="F8" s="18"/>
      <c r="I8" s="106" t="s">
        <v>101</v>
      </c>
      <c r="J8" s="108"/>
      <c r="K8" s="107" t="s">
        <v>48</v>
      </c>
      <c r="N8" s="5"/>
      <c r="O8" s="5"/>
      <c r="P8" s="12"/>
      <c r="Q8" s="12"/>
      <c r="R8" s="12"/>
      <c r="S8" s="12"/>
      <c r="T8" s="12"/>
      <c r="V8" s="13"/>
      <c r="W8" s="13"/>
      <c r="X8" s="13"/>
      <c r="Y8" s="13"/>
      <c r="Z8" s="5"/>
      <c r="AA8" s="5"/>
      <c r="AB8" s="5"/>
      <c r="AC8" s="5"/>
      <c r="AD8" s="5"/>
      <c r="AF8" s="13"/>
      <c r="AG8" s="13"/>
      <c r="AH8" s="5"/>
      <c r="AI8" s="5"/>
      <c r="AM8" s="5"/>
      <c r="AN8" s="5"/>
      <c r="AO8" s="5"/>
    </row>
    <row r="9" spans="6:33" ht="12.75">
      <c r="F9" s="20"/>
      <c r="I9" s="104" t="s">
        <v>23</v>
      </c>
      <c r="J9" s="66"/>
      <c r="K9" s="100" t="s">
        <v>23</v>
      </c>
      <c r="AF9" s="3"/>
      <c r="AG9" s="3"/>
    </row>
    <row r="10" spans="9:33" ht="12.75">
      <c r="I10" s="104" t="s">
        <v>91</v>
      </c>
      <c r="K10" s="100" t="s">
        <v>92</v>
      </c>
      <c r="AF10" s="3"/>
      <c r="AG10" s="3"/>
    </row>
    <row r="11" spans="9:33" ht="12.75">
      <c r="I11" s="104"/>
      <c r="K11" s="100" t="s">
        <v>93</v>
      </c>
      <c r="AF11" s="3"/>
      <c r="AG11" s="3"/>
    </row>
    <row r="12" spans="9:33" ht="12" customHeight="1">
      <c r="I12" s="104"/>
      <c r="K12" s="100"/>
      <c r="AF12" s="3"/>
      <c r="AG12" s="3"/>
    </row>
    <row r="13" spans="1:33" ht="12.75">
      <c r="A13" s="54" t="s">
        <v>50</v>
      </c>
      <c r="I13" s="58"/>
      <c r="AF13" s="3"/>
      <c r="AG13" s="3"/>
    </row>
    <row r="14" spans="1:33" ht="12.75">
      <c r="A14" s="54" t="s">
        <v>51</v>
      </c>
      <c r="I14" s="58"/>
      <c r="K14" s="2"/>
      <c r="AF14" s="3"/>
      <c r="AG14" s="3"/>
    </row>
    <row r="15" spans="2:41" ht="12.75">
      <c r="B15" t="s">
        <v>14</v>
      </c>
      <c r="F15" s="15"/>
      <c r="I15" s="59">
        <v>77</v>
      </c>
      <c r="K15" s="15">
        <v>91</v>
      </c>
      <c r="M15" s="15"/>
      <c r="V15" s="3">
        <v>0</v>
      </c>
      <c r="W15" s="3">
        <v>169174</v>
      </c>
      <c r="X15" s="3">
        <v>0</v>
      </c>
      <c r="Y15" s="3">
        <v>156082.72</v>
      </c>
      <c r="Z15" s="3">
        <f>X15-V15</f>
        <v>0</v>
      </c>
      <c r="AA15" s="3">
        <f>Y15-W15</f>
        <v>-13091.279999999999</v>
      </c>
      <c r="AB15" s="3">
        <f>AA15+Z15</f>
        <v>-13091.279999999999</v>
      </c>
      <c r="AD15" s="3">
        <f>AC15+AB15</f>
        <v>-13091.279999999999</v>
      </c>
      <c r="AF15" s="29">
        <v>0</v>
      </c>
      <c r="AG15" s="29">
        <v>169174</v>
      </c>
      <c r="AH15" s="29">
        <v>0</v>
      </c>
      <c r="AI15" s="29">
        <v>142991.41</v>
      </c>
      <c r="AJ15" s="33">
        <f>AH15-AF15</f>
        <v>0</v>
      </c>
      <c r="AK15" s="33">
        <f>AI15-AG15</f>
        <v>-26182.589999999997</v>
      </c>
      <c r="AL15" s="33">
        <f>AK15+AJ15</f>
        <v>-26182.589999999997</v>
      </c>
      <c r="AM15" s="29"/>
      <c r="AN15" s="29"/>
      <c r="AO15" s="29">
        <f>SUM(AL15:AN15)</f>
        <v>-26182.589999999997</v>
      </c>
    </row>
    <row r="16" spans="2:41" ht="12.75">
      <c r="B16" t="s">
        <v>2</v>
      </c>
      <c r="F16" s="15"/>
      <c r="I16" s="59">
        <v>6800</v>
      </c>
      <c r="K16" s="15">
        <v>6800</v>
      </c>
      <c r="M16" s="15"/>
      <c r="V16" s="3">
        <v>10</v>
      </c>
      <c r="W16" s="3">
        <v>6800000</v>
      </c>
      <c r="X16" s="3">
        <v>10</v>
      </c>
      <c r="Y16" s="3">
        <v>6800000</v>
      </c>
      <c r="Z16" s="3">
        <f>X16-V16</f>
        <v>0</v>
      </c>
      <c r="AA16" s="3">
        <f>Y16-W16</f>
        <v>0</v>
      </c>
      <c r="AF16" s="29">
        <v>10</v>
      </c>
      <c r="AG16" s="29">
        <v>6800000</v>
      </c>
      <c r="AH16" s="29">
        <v>10</v>
      </c>
      <c r="AI16" s="29">
        <v>6800000</v>
      </c>
      <c r="AJ16" s="33">
        <f>AH16-AF16</f>
        <v>0</v>
      </c>
      <c r="AK16" s="33">
        <f>AI16-AG16</f>
        <v>0</v>
      </c>
      <c r="AL16" s="33">
        <f>AK16+AJ16</f>
        <v>0</v>
      </c>
      <c r="AM16" s="29"/>
      <c r="AN16" s="29"/>
      <c r="AO16" s="29">
        <f>SUM(AL16:AN16)</f>
        <v>0</v>
      </c>
    </row>
    <row r="17" spans="6:41" ht="12.75">
      <c r="F17" s="15"/>
      <c r="I17" s="60">
        <f>SUM(I15:I16)</f>
        <v>6877</v>
      </c>
      <c r="K17" s="56">
        <f>SUM(K15:K16)</f>
        <v>6891</v>
      </c>
      <c r="AF17" s="29"/>
      <c r="AG17" s="29"/>
      <c r="AH17" s="29"/>
      <c r="AI17" s="29"/>
      <c r="AJ17" s="33"/>
      <c r="AK17" s="33"/>
      <c r="AL17" s="33"/>
      <c r="AM17" s="29"/>
      <c r="AN17" s="29"/>
      <c r="AO17" s="29"/>
    </row>
    <row r="18" spans="1:41" ht="12.75">
      <c r="A18" s="54" t="s">
        <v>3</v>
      </c>
      <c r="F18" s="15"/>
      <c r="I18" s="59"/>
      <c r="K18" s="15"/>
      <c r="L18" s="40"/>
      <c r="M18" s="40"/>
      <c r="N18" s="9"/>
      <c r="O18" s="9"/>
      <c r="P18" s="9"/>
      <c r="AF18" s="29"/>
      <c r="AG18" s="29"/>
      <c r="AH18" s="29"/>
      <c r="AI18" s="29"/>
      <c r="AJ18" s="33"/>
      <c r="AK18" s="33"/>
      <c r="AL18" s="33"/>
      <c r="AM18" s="29"/>
      <c r="AN18" s="29"/>
      <c r="AO18" s="29"/>
    </row>
    <row r="19" spans="2:41" ht="12.75">
      <c r="B19" t="s">
        <v>4</v>
      </c>
      <c r="F19" s="15"/>
      <c r="I19" s="61">
        <v>409579</v>
      </c>
      <c r="K19" s="39">
        <v>409579</v>
      </c>
      <c r="L19" s="40"/>
      <c r="M19" s="39"/>
      <c r="N19" s="41"/>
      <c r="O19" s="9"/>
      <c r="P19" s="9"/>
      <c r="Q19" s="9"/>
      <c r="R19" s="9"/>
      <c r="S19" s="9"/>
      <c r="T19" s="9"/>
      <c r="V19" s="6">
        <v>0</v>
      </c>
      <c r="W19" s="6">
        <v>435091879</v>
      </c>
      <c r="X19" s="6">
        <v>0</v>
      </c>
      <c r="Y19" s="6">
        <v>435091879.31</v>
      </c>
      <c r="Z19" s="3">
        <f aca="true" t="shared" si="0" ref="Z19:AA23">X19-V19</f>
        <v>0</v>
      </c>
      <c r="AA19" s="3">
        <f t="shared" si="0"/>
        <v>0.3100000023841858</v>
      </c>
      <c r="AB19" s="3">
        <f>AA19+Z19</f>
        <v>0.3100000023841858</v>
      </c>
      <c r="AD19" s="3">
        <f>AC19+AB19</f>
        <v>0.3100000023841858</v>
      </c>
      <c r="AF19" s="34">
        <v>0</v>
      </c>
      <c r="AG19" s="34">
        <v>435091879</v>
      </c>
      <c r="AH19" s="29">
        <v>0</v>
      </c>
      <c r="AI19" s="29">
        <v>435068259.62</v>
      </c>
      <c r="AJ19" s="33">
        <f aca="true" t="shared" si="1" ref="AJ19:AK23">AH19-AF19</f>
        <v>0</v>
      </c>
      <c r="AK19" s="33">
        <f t="shared" si="1"/>
        <v>-23619.37999999523</v>
      </c>
      <c r="AL19" s="33">
        <f>AK19+AJ19</f>
        <v>-23619.37999999523</v>
      </c>
      <c r="AM19" s="29"/>
      <c r="AN19" s="29"/>
      <c r="AO19" s="29">
        <f>SUM(AL19:AN19)</f>
        <v>-23619.37999999523</v>
      </c>
    </row>
    <row r="20" spans="2:41" ht="12.75">
      <c r="B20" t="s">
        <v>15</v>
      </c>
      <c r="F20" s="15"/>
      <c r="I20" s="61">
        <f>ROUND(M20/1000,0)</f>
        <v>0</v>
      </c>
      <c r="K20" s="39">
        <v>0</v>
      </c>
      <c r="L20" s="40"/>
      <c r="M20" s="39"/>
      <c r="N20" s="41"/>
      <c r="O20" s="9"/>
      <c r="P20" s="9"/>
      <c r="Q20" s="9"/>
      <c r="R20" s="9"/>
      <c r="S20" s="9"/>
      <c r="T20" s="9"/>
      <c r="V20" s="7">
        <v>55785197</v>
      </c>
      <c r="W20" s="7">
        <v>0</v>
      </c>
      <c r="X20" s="7">
        <v>63155297.91</v>
      </c>
      <c r="Y20" s="7">
        <v>1295.63</v>
      </c>
      <c r="Z20" s="3">
        <f t="shared" si="0"/>
        <v>7370100.909999996</v>
      </c>
      <c r="AA20" s="3">
        <f t="shared" si="0"/>
        <v>1295.63</v>
      </c>
      <c r="AB20" s="3">
        <f>AA20+Z20</f>
        <v>7371396.539999996</v>
      </c>
      <c r="AC20" s="3">
        <f>-AB20</f>
        <v>-7371396.539999996</v>
      </c>
      <c r="AD20" s="3">
        <f>AC20+AB20</f>
        <v>0</v>
      </c>
      <c r="AF20" s="35">
        <v>55785197</v>
      </c>
      <c r="AG20" s="35">
        <v>0</v>
      </c>
      <c r="AH20" s="29">
        <v>55785197.91</v>
      </c>
      <c r="AI20" s="29">
        <v>10558.01</v>
      </c>
      <c r="AJ20" s="33">
        <f t="shared" si="1"/>
        <v>0.9099999964237213</v>
      </c>
      <c r="AK20" s="33">
        <f t="shared" si="1"/>
        <v>10558.01</v>
      </c>
      <c r="AL20" s="33">
        <f>AK20+AJ20</f>
        <v>10558.919999996424</v>
      </c>
      <c r="AM20" s="29">
        <f>-AL20</f>
        <v>-10558.919999996424</v>
      </c>
      <c r="AN20" s="29"/>
      <c r="AO20" s="29">
        <f>SUM(AL20:AN20)</f>
        <v>0</v>
      </c>
    </row>
    <row r="21" spans="2:41" ht="12.75">
      <c r="B21" t="s">
        <v>95</v>
      </c>
      <c r="F21" s="15"/>
      <c r="I21" s="61">
        <v>5057</v>
      </c>
      <c r="K21" s="39">
        <v>5057</v>
      </c>
      <c r="L21" s="40"/>
      <c r="M21" s="39"/>
      <c r="N21" s="41"/>
      <c r="O21" s="9"/>
      <c r="P21" s="9"/>
      <c r="Q21" s="9"/>
      <c r="R21" s="9"/>
      <c r="S21" s="9"/>
      <c r="T21" s="9"/>
      <c r="V21" s="7">
        <v>313450</v>
      </c>
      <c r="W21" s="7">
        <f>5057387+25000</f>
        <v>5082387</v>
      </c>
      <c r="X21" s="7">
        <v>502194.87</v>
      </c>
      <c r="Y21" s="7">
        <f>5057387.41+25000</f>
        <v>5082387.41</v>
      </c>
      <c r="Z21" s="3">
        <f t="shared" si="0"/>
        <v>188744.87</v>
      </c>
      <c r="AA21" s="3">
        <f t="shared" si="0"/>
        <v>0.4100000001490116</v>
      </c>
      <c r="AB21" s="3">
        <f>AA21+Z21</f>
        <v>188745.28000000014</v>
      </c>
      <c r="AD21" s="3">
        <f>AC21+AB21</f>
        <v>188745.28000000014</v>
      </c>
      <c r="AF21" s="35">
        <v>313450</v>
      </c>
      <c r="AG21" s="35">
        <f>5057387+25000</f>
        <v>5082387</v>
      </c>
      <c r="AH21" s="29">
        <v>502194.87</v>
      </c>
      <c r="AI21" s="29">
        <f>5057387.41+26223.34</f>
        <v>5083610.75</v>
      </c>
      <c r="AJ21" s="33">
        <f t="shared" si="1"/>
        <v>188744.87</v>
      </c>
      <c r="AK21" s="33">
        <f t="shared" si="1"/>
        <v>1223.75</v>
      </c>
      <c r="AL21" s="33">
        <f>AK21+AJ21</f>
        <v>189968.62</v>
      </c>
      <c r="AM21" s="29"/>
      <c r="AN21" s="29"/>
      <c r="AO21" s="29">
        <f>SUM(AL21:AN21)</f>
        <v>189968.62</v>
      </c>
    </row>
    <row r="22" spans="2:41" ht="12.75">
      <c r="B22" t="s">
        <v>96</v>
      </c>
      <c r="F22" s="15"/>
      <c r="I22" s="61">
        <v>795</v>
      </c>
      <c r="K22" s="39">
        <v>713</v>
      </c>
      <c r="L22" s="40"/>
      <c r="M22" s="39"/>
      <c r="N22" s="41"/>
      <c r="O22" s="9"/>
      <c r="P22" s="9"/>
      <c r="Q22" s="9"/>
      <c r="R22" s="9"/>
      <c r="S22" s="9"/>
      <c r="T22" s="9"/>
      <c r="V22" s="7"/>
      <c r="W22" s="7"/>
      <c r="X22" s="7"/>
      <c r="Y22" s="7"/>
      <c r="AF22" s="35"/>
      <c r="AG22" s="35"/>
      <c r="AH22" s="29"/>
      <c r="AI22" s="29"/>
      <c r="AJ22" s="33"/>
      <c r="AK22" s="33"/>
      <c r="AL22" s="33"/>
      <c r="AM22" s="29"/>
      <c r="AN22" s="29"/>
      <c r="AO22" s="29"/>
    </row>
    <row r="23" spans="2:41" ht="12.75">
      <c r="B23" t="s">
        <v>5</v>
      </c>
      <c r="F23" s="15"/>
      <c r="I23" s="61">
        <v>218</v>
      </c>
      <c r="K23" s="39">
        <v>15</v>
      </c>
      <c r="L23" s="40"/>
      <c r="M23" s="39"/>
      <c r="N23" s="41"/>
      <c r="O23" s="9"/>
      <c r="P23" s="9"/>
      <c r="Q23" s="9"/>
      <c r="R23" s="9"/>
      <c r="S23" s="9"/>
      <c r="T23" s="9"/>
      <c r="V23" s="7">
        <v>199</v>
      </c>
      <c r="W23" s="7">
        <f>1296+264</f>
        <v>1560</v>
      </c>
      <c r="X23" s="7">
        <v>111.44</v>
      </c>
      <c r="Y23" s="7">
        <v>215.51</v>
      </c>
      <c r="Z23" s="3">
        <f t="shared" si="0"/>
        <v>-87.56</v>
      </c>
      <c r="AA23" s="3">
        <f t="shared" si="0"/>
        <v>-1344.49</v>
      </c>
      <c r="AB23" s="3">
        <f>AA23+Z23</f>
        <v>-1432.05</v>
      </c>
      <c r="AD23" s="3">
        <f>AC23+AB23</f>
        <v>-1432.05</v>
      </c>
      <c r="AF23" s="35">
        <v>199</v>
      </c>
      <c r="AG23" s="35">
        <f>1296+264</f>
        <v>1560</v>
      </c>
      <c r="AH23" s="29">
        <v>130.64</v>
      </c>
      <c r="AI23" s="29">
        <v>54322.93</v>
      </c>
      <c r="AJ23" s="33">
        <f t="shared" si="1"/>
        <v>-68.36000000000001</v>
      </c>
      <c r="AK23" s="33">
        <f t="shared" si="1"/>
        <v>52762.93</v>
      </c>
      <c r="AL23" s="33">
        <f>AK23+AJ23</f>
        <v>52694.57</v>
      </c>
      <c r="AM23" s="29"/>
      <c r="AN23" s="29"/>
      <c r="AO23" s="29">
        <f>SUM(AL23:AN23)</f>
        <v>52694.57</v>
      </c>
    </row>
    <row r="24" spans="6:41" ht="12.75">
      <c r="F24" s="15"/>
      <c r="I24" s="60">
        <f>SUM(I19:I23)</f>
        <v>415649</v>
      </c>
      <c r="K24" s="56">
        <f>SUM(K19:K23)</f>
        <v>415364</v>
      </c>
      <c r="L24" s="40"/>
      <c r="M24" s="39"/>
      <c r="N24" s="9"/>
      <c r="O24" s="9"/>
      <c r="P24" s="9"/>
      <c r="Q24" s="9"/>
      <c r="R24" s="9"/>
      <c r="S24" s="9"/>
      <c r="T24" s="9"/>
      <c r="V24" s="8">
        <f aca="true" t="shared" si="2" ref="V24:AB24">SUM(V19:V23)</f>
        <v>56098846</v>
      </c>
      <c r="W24" s="8">
        <f t="shared" si="2"/>
        <v>440175826</v>
      </c>
      <c r="X24" s="8">
        <f t="shared" si="2"/>
        <v>63657604.21999999</v>
      </c>
      <c r="Y24" s="8">
        <f t="shared" si="2"/>
        <v>440175777.86</v>
      </c>
      <c r="Z24" s="32">
        <f t="shared" si="2"/>
        <v>7558758.219999997</v>
      </c>
      <c r="AA24" s="21">
        <f t="shared" si="2"/>
        <v>-48.1399999974667</v>
      </c>
      <c r="AB24" s="21">
        <f t="shared" si="2"/>
        <v>7558710.079999999</v>
      </c>
      <c r="AD24" s="21">
        <f>SUM(AD19:AD23)</f>
        <v>187313.54000000254</v>
      </c>
      <c r="AF24" s="36">
        <f aca="true" t="shared" si="3" ref="AF24:AL24">SUM(AF19:AF23)</f>
        <v>56098846</v>
      </c>
      <c r="AG24" s="36">
        <f t="shared" si="3"/>
        <v>440175826</v>
      </c>
      <c r="AH24" s="37">
        <f t="shared" si="3"/>
        <v>56287523.419999994</v>
      </c>
      <c r="AI24" s="37">
        <f t="shared" si="3"/>
        <v>440216751.31</v>
      </c>
      <c r="AJ24" s="37">
        <f t="shared" si="3"/>
        <v>188677.41999999643</v>
      </c>
      <c r="AK24" s="37">
        <f t="shared" si="3"/>
        <v>40925.31000000477</v>
      </c>
      <c r="AL24" s="37">
        <f t="shared" si="3"/>
        <v>229602.7300000012</v>
      </c>
      <c r="AM24" s="29"/>
      <c r="AN24" s="29"/>
      <c r="AO24" s="30">
        <f>SUM(AO19:AO23)</f>
        <v>219043.81000000477</v>
      </c>
    </row>
    <row r="25" spans="6:41" ht="12.75">
      <c r="F25" s="15"/>
      <c r="I25" s="61"/>
      <c r="K25" s="39"/>
      <c r="L25" s="40"/>
      <c r="M25" s="39"/>
      <c r="N25" s="9"/>
      <c r="O25" s="9"/>
      <c r="P25" s="9"/>
      <c r="Q25" s="9"/>
      <c r="R25" s="9"/>
      <c r="S25" s="9"/>
      <c r="T25" s="9"/>
      <c r="V25" s="9"/>
      <c r="W25" s="9"/>
      <c r="X25" s="9"/>
      <c r="Y25" s="9"/>
      <c r="Z25" s="9"/>
      <c r="AA25" s="9"/>
      <c r="AB25" s="9"/>
      <c r="AD25" s="9"/>
      <c r="AF25" s="31"/>
      <c r="AG25" s="31"/>
      <c r="AH25" s="55"/>
      <c r="AI25" s="55"/>
      <c r="AJ25" s="55"/>
      <c r="AK25" s="55"/>
      <c r="AL25" s="55"/>
      <c r="AM25" s="29"/>
      <c r="AN25" s="29"/>
      <c r="AO25" s="31"/>
    </row>
    <row r="26" spans="1:41" ht="13.5" thickBot="1">
      <c r="A26" s="54" t="s">
        <v>52</v>
      </c>
      <c r="F26" s="15"/>
      <c r="I26" s="64">
        <f>I17+I24</f>
        <v>422526</v>
      </c>
      <c r="K26" s="65">
        <f>K17+K24</f>
        <v>422255</v>
      </c>
      <c r="L26" s="40"/>
      <c r="M26" s="39"/>
      <c r="N26" s="9"/>
      <c r="O26" s="9"/>
      <c r="P26" s="9"/>
      <c r="Q26" s="9"/>
      <c r="R26" s="9"/>
      <c r="S26" s="9"/>
      <c r="T26" s="9"/>
      <c r="V26" s="9"/>
      <c r="W26" s="9"/>
      <c r="X26" s="9"/>
      <c r="Y26" s="9"/>
      <c r="Z26" s="9"/>
      <c r="AA26" s="9"/>
      <c r="AB26" s="9"/>
      <c r="AD26" s="9"/>
      <c r="AF26" s="31"/>
      <c r="AG26" s="31"/>
      <c r="AH26" s="55"/>
      <c r="AI26" s="55"/>
      <c r="AJ26" s="55"/>
      <c r="AK26" s="55"/>
      <c r="AL26" s="55"/>
      <c r="AM26" s="29"/>
      <c r="AN26" s="29"/>
      <c r="AO26" s="31"/>
    </row>
    <row r="27" spans="6:41" ht="12.75">
      <c r="F27" s="15"/>
      <c r="I27" s="59"/>
      <c r="K27" s="15"/>
      <c r="L27" s="40"/>
      <c r="M27" s="40"/>
      <c r="N27" s="9"/>
      <c r="O27" s="9"/>
      <c r="P27" s="9"/>
      <c r="AF27" s="29"/>
      <c r="AG27" s="29"/>
      <c r="AH27" s="29"/>
      <c r="AI27" s="29"/>
      <c r="AJ27" s="33"/>
      <c r="AK27" s="33"/>
      <c r="AL27" s="33"/>
      <c r="AM27" s="29"/>
      <c r="AN27" s="29"/>
      <c r="AO27" s="29"/>
    </row>
    <row r="28" spans="1:41" ht="12.75">
      <c r="A28" s="54" t="s">
        <v>53</v>
      </c>
      <c r="F28" s="15"/>
      <c r="I28" s="59"/>
      <c r="K28" s="15"/>
      <c r="L28" s="40"/>
      <c r="M28" s="40"/>
      <c r="N28" s="9"/>
      <c r="O28" s="9"/>
      <c r="P28" s="9"/>
      <c r="AF28" s="29"/>
      <c r="AG28" s="29"/>
      <c r="AH28" s="29"/>
      <c r="AI28" s="29"/>
      <c r="AJ28" s="33"/>
      <c r="AK28" s="33"/>
      <c r="AL28" s="33"/>
      <c r="AM28" s="29"/>
      <c r="AN28" s="29"/>
      <c r="AO28" s="29"/>
    </row>
    <row r="29" spans="1:41" ht="12.75">
      <c r="A29" s="54" t="s">
        <v>55</v>
      </c>
      <c r="F29" s="15"/>
      <c r="I29" s="59"/>
      <c r="K29" s="15"/>
      <c r="L29" s="40"/>
      <c r="M29" s="40"/>
      <c r="N29" s="9"/>
      <c r="O29" s="9"/>
      <c r="P29" s="9"/>
      <c r="AF29" s="29"/>
      <c r="AG29" s="29"/>
      <c r="AH29" s="29"/>
      <c r="AI29" s="29"/>
      <c r="AJ29" s="33"/>
      <c r="AK29" s="33"/>
      <c r="AL29" s="33"/>
      <c r="AM29" s="29"/>
      <c r="AN29" s="29"/>
      <c r="AO29" s="29"/>
    </row>
    <row r="30" spans="1:41" ht="12.75">
      <c r="A30" t="s">
        <v>9</v>
      </c>
      <c r="F30" s="15"/>
      <c r="I30" s="59">
        <f>C168</f>
        <v>144475</v>
      </c>
      <c r="K30" s="15">
        <v>144475</v>
      </c>
      <c r="L30" s="40"/>
      <c r="M30" s="40"/>
      <c r="N30" s="9"/>
      <c r="O30" s="9"/>
      <c r="P30" s="9"/>
      <c r="AF30" s="29"/>
      <c r="AG30" s="29"/>
      <c r="AH30" s="29"/>
      <c r="AI30" s="29"/>
      <c r="AJ30" s="33"/>
      <c r="AK30" s="33"/>
      <c r="AL30" s="33"/>
      <c r="AM30" s="29"/>
      <c r="AN30" s="29"/>
      <c r="AO30" s="29"/>
    </row>
    <row r="31" spans="1:41" ht="12.75">
      <c r="A31" s="66" t="s">
        <v>56</v>
      </c>
      <c r="B31" s="54"/>
      <c r="F31" s="15"/>
      <c r="I31" s="59">
        <f>E168</f>
        <v>104744</v>
      </c>
      <c r="K31" s="15">
        <v>104744</v>
      </c>
      <c r="L31" s="40"/>
      <c r="M31" s="40"/>
      <c r="N31" s="9"/>
      <c r="O31" s="9"/>
      <c r="P31" s="9"/>
      <c r="AF31" s="29"/>
      <c r="AG31" s="29"/>
      <c r="AH31" s="29"/>
      <c r="AI31" s="29"/>
      <c r="AJ31" s="33"/>
      <c r="AK31" s="33"/>
      <c r="AL31" s="33"/>
      <c r="AM31" s="29"/>
      <c r="AN31" s="29"/>
      <c r="AO31" s="29"/>
    </row>
    <row r="32" spans="1:41" ht="12.75">
      <c r="A32" t="s">
        <v>10</v>
      </c>
      <c r="B32" s="54"/>
      <c r="F32" s="15"/>
      <c r="I32" s="59">
        <f>G168</f>
        <v>22587</v>
      </c>
      <c r="K32" s="15">
        <v>22587</v>
      </c>
      <c r="L32" s="40"/>
      <c r="M32" s="40"/>
      <c r="N32" s="9"/>
      <c r="O32" s="9"/>
      <c r="P32" s="9"/>
      <c r="AF32" s="29"/>
      <c r="AG32" s="29"/>
      <c r="AH32" s="29"/>
      <c r="AI32" s="29"/>
      <c r="AJ32" s="33"/>
      <c r="AK32" s="33"/>
      <c r="AL32" s="33"/>
      <c r="AM32" s="29"/>
      <c r="AN32" s="29"/>
      <c r="AO32" s="29"/>
    </row>
    <row r="33" spans="1:41" ht="12.75">
      <c r="A33" t="s">
        <v>40</v>
      </c>
      <c r="F33" s="15"/>
      <c r="I33" s="59">
        <v>-1078366</v>
      </c>
      <c r="K33" s="15">
        <v>-1045129</v>
      </c>
      <c r="L33" s="40"/>
      <c r="M33" s="40"/>
      <c r="N33" s="9"/>
      <c r="O33" s="9"/>
      <c r="P33" s="9"/>
      <c r="AF33" s="29"/>
      <c r="AG33" s="29"/>
      <c r="AH33" s="29"/>
      <c r="AI33" s="29"/>
      <c r="AJ33" s="33"/>
      <c r="AK33" s="33"/>
      <c r="AL33" s="33"/>
      <c r="AM33" s="29"/>
      <c r="AN33" s="29"/>
      <c r="AO33" s="29"/>
    </row>
    <row r="34" spans="1:41" ht="12.75">
      <c r="A34" s="54" t="s">
        <v>57</v>
      </c>
      <c r="F34" s="15"/>
      <c r="I34" s="62">
        <f>SUM(I30:I33)</f>
        <v>-806560</v>
      </c>
      <c r="K34" s="17">
        <f>SUM(K30:K33)</f>
        <v>-773323</v>
      </c>
      <c r="L34" s="40"/>
      <c r="M34" s="40"/>
      <c r="N34" s="9"/>
      <c r="O34" s="9"/>
      <c r="P34" s="9"/>
      <c r="AF34" s="29"/>
      <c r="AG34" s="29"/>
      <c r="AH34" s="29"/>
      <c r="AI34" s="29"/>
      <c r="AJ34" s="33"/>
      <c r="AK34" s="33"/>
      <c r="AL34" s="33"/>
      <c r="AM34" s="29"/>
      <c r="AN34" s="29"/>
      <c r="AO34" s="29"/>
    </row>
    <row r="35" spans="6:41" ht="12.75">
      <c r="F35" s="15"/>
      <c r="I35" s="61"/>
      <c r="K35" s="39"/>
      <c r="L35" s="40"/>
      <c r="M35" s="40"/>
      <c r="N35" s="9"/>
      <c r="O35" s="9"/>
      <c r="P35" s="9"/>
      <c r="AF35" s="29"/>
      <c r="AG35" s="29"/>
      <c r="AH35" s="29"/>
      <c r="AI35" s="29"/>
      <c r="AJ35" s="33"/>
      <c r="AK35" s="33"/>
      <c r="AL35" s="33"/>
      <c r="AM35" s="29"/>
      <c r="AN35" s="29"/>
      <c r="AO35" s="29"/>
    </row>
    <row r="36" spans="1:41" ht="12.75">
      <c r="A36" s="54" t="s">
        <v>11</v>
      </c>
      <c r="F36" s="15"/>
      <c r="I36" s="59">
        <v>0</v>
      </c>
      <c r="K36" s="15">
        <v>0</v>
      </c>
      <c r="L36" s="40"/>
      <c r="M36" s="40"/>
      <c r="N36" s="9"/>
      <c r="O36" s="9"/>
      <c r="P36" s="9"/>
      <c r="AF36" s="29"/>
      <c r="AG36" s="29"/>
      <c r="AH36" s="29"/>
      <c r="AI36" s="29"/>
      <c r="AJ36" s="33"/>
      <c r="AK36" s="33"/>
      <c r="AL36" s="33"/>
      <c r="AM36" s="29"/>
      <c r="AN36" s="29"/>
      <c r="AO36" s="29"/>
    </row>
    <row r="37" spans="1:41" ht="12.75">
      <c r="A37" s="54"/>
      <c r="F37" s="15"/>
      <c r="I37" s="59"/>
      <c r="K37" s="15"/>
      <c r="L37" s="40"/>
      <c r="M37" s="40"/>
      <c r="N37" s="9"/>
      <c r="O37" s="9"/>
      <c r="P37" s="9"/>
      <c r="AF37" s="29"/>
      <c r="AG37" s="29"/>
      <c r="AH37" s="29"/>
      <c r="AI37" s="29"/>
      <c r="AJ37" s="33"/>
      <c r="AK37" s="33"/>
      <c r="AL37" s="33"/>
      <c r="AM37" s="29"/>
      <c r="AN37" s="29"/>
      <c r="AO37" s="29"/>
    </row>
    <row r="38" spans="1:41" ht="12.75">
      <c r="A38" s="54" t="s">
        <v>58</v>
      </c>
      <c r="F38" s="15"/>
      <c r="I38" s="60">
        <f>I34+I36</f>
        <v>-806560</v>
      </c>
      <c r="K38" s="56">
        <f>K34+K36</f>
        <v>-773323</v>
      </c>
      <c r="L38" s="40"/>
      <c r="M38" s="40"/>
      <c r="N38" s="9"/>
      <c r="O38" s="9"/>
      <c r="P38" s="9"/>
      <c r="AF38" s="29"/>
      <c r="AG38" s="29"/>
      <c r="AH38" s="29"/>
      <c r="AI38" s="29"/>
      <c r="AJ38" s="33"/>
      <c r="AK38" s="33"/>
      <c r="AL38" s="33"/>
      <c r="AM38" s="29"/>
      <c r="AN38" s="29"/>
      <c r="AO38" s="29"/>
    </row>
    <row r="39" spans="1:41" ht="12.75">
      <c r="A39" s="54"/>
      <c r="F39" s="15"/>
      <c r="I39" s="59"/>
      <c r="K39" s="15"/>
      <c r="L39" s="40"/>
      <c r="M39" s="40"/>
      <c r="N39" s="9"/>
      <c r="O39" s="9"/>
      <c r="P39" s="9"/>
      <c r="AF39" s="29"/>
      <c r="AG39" s="29"/>
      <c r="AH39" s="29"/>
      <c r="AI39" s="29"/>
      <c r="AJ39" s="33"/>
      <c r="AK39" s="33"/>
      <c r="AL39" s="33"/>
      <c r="AM39" s="29"/>
      <c r="AN39" s="29"/>
      <c r="AO39" s="29"/>
    </row>
    <row r="40" spans="1:41" ht="12.75">
      <c r="A40" s="54" t="s">
        <v>6</v>
      </c>
      <c r="F40" s="15"/>
      <c r="I40" s="59"/>
      <c r="K40" s="15"/>
      <c r="L40" s="40"/>
      <c r="M40" s="40"/>
      <c r="N40" s="9"/>
      <c r="O40" s="9"/>
      <c r="P40" s="9"/>
      <c r="AF40" s="29"/>
      <c r="AG40" s="29"/>
      <c r="AH40" s="29"/>
      <c r="AI40" s="29"/>
      <c r="AJ40" s="33"/>
      <c r="AK40" s="33"/>
      <c r="AL40" s="33"/>
      <c r="AM40" s="29"/>
      <c r="AN40" s="29"/>
      <c r="AO40" s="29"/>
    </row>
    <row r="41" spans="2:41" ht="12.75">
      <c r="B41" t="s">
        <v>97</v>
      </c>
      <c r="F41" s="15"/>
      <c r="I41" s="61">
        <v>195734</v>
      </c>
      <c r="K41" s="39">
        <v>195734</v>
      </c>
      <c r="L41" s="40"/>
      <c r="M41" s="39"/>
      <c r="N41" s="41"/>
      <c r="O41" s="9"/>
      <c r="P41" s="9"/>
      <c r="Q41" s="9"/>
      <c r="R41" s="9"/>
      <c r="S41" s="9"/>
      <c r="T41" s="9"/>
      <c r="V41" s="6">
        <f>10366636+7128826+395969713</f>
        <v>413465175</v>
      </c>
      <c r="W41" s="6">
        <f>38513000+187085840+112490774</f>
        <v>338089614</v>
      </c>
      <c r="X41" s="6">
        <f>425465651.34-402174</f>
        <v>425063477.34</v>
      </c>
      <c r="Y41" s="6">
        <f>38513000+187085840.03+108163.5+54012816.23+1500000+17933476.64+41566762.54</f>
        <v>340720058.94</v>
      </c>
      <c r="Z41" s="3">
        <f aca="true" t="shared" si="4" ref="Z41:AA46">X41-V41</f>
        <v>11598302.339999974</v>
      </c>
      <c r="AA41" s="3">
        <f t="shared" si="4"/>
        <v>2630444.9399999976</v>
      </c>
      <c r="AB41" s="3">
        <f>AA41+Z41</f>
        <v>14228747.279999971</v>
      </c>
      <c r="AC41" s="3">
        <f>-(AC44-AC20)</f>
        <v>423448.8599999463</v>
      </c>
      <c r="AD41" s="3">
        <f>AC41+AB41</f>
        <v>14652196.139999919</v>
      </c>
      <c r="AF41" s="34">
        <f>10366636+7128826+395969713</f>
        <v>413465175</v>
      </c>
      <c r="AG41" s="34">
        <f>38513000+187085840+112490774</f>
        <v>338089614</v>
      </c>
      <c r="AH41" s="29">
        <f>437359392.56-402174</f>
        <v>436957218.56</v>
      </c>
      <c r="AI41" s="29">
        <f>38513000+187085840.03+42394192.96+75406316.96</f>
        <v>343399349.95</v>
      </c>
      <c r="AJ41" s="33">
        <f aca="true" t="shared" si="5" ref="AJ41:AK46">AH41-AF41</f>
        <v>23492043.560000002</v>
      </c>
      <c r="AK41" s="33">
        <f t="shared" si="5"/>
        <v>5309735.949999988</v>
      </c>
      <c r="AL41" s="33">
        <f>AK41+AJ41</f>
        <v>28801779.50999999</v>
      </c>
      <c r="AM41" s="29">
        <f>AM20-AM46</f>
        <v>-435303.9099999964</v>
      </c>
      <c r="AN41" s="29" t="e">
        <f>-AN44</f>
        <v>#REF!</v>
      </c>
      <c r="AO41" s="29" t="e">
        <f>SUM(AL41:AN41)</f>
        <v>#REF!</v>
      </c>
    </row>
    <row r="42" spans="2:41" ht="12.75">
      <c r="B42" t="s">
        <v>98</v>
      </c>
      <c r="F42" s="15"/>
      <c r="I42" s="61">
        <v>672613</v>
      </c>
      <c r="K42" s="39">
        <v>638299</v>
      </c>
      <c r="L42" s="40"/>
      <c r="M42" s="39"/>
      <c r="N42" s="41"/>
      <c r="O42" s="9"/>
      <c r="P42" s="9"/>
      <c r="Q42" s="9"/>
      <c r="R42" s="9"/>
      <c r="S42" s="9"/>
      <c r="T42" s="9"/>
      <c r="V42" s="7"/>
      <c r="W42" s="7"/>
      <c r="X42" s="7"/>
      <c r="Y42" s="7"/>
      <c r="AF42" s="35"/>
      <c r="AG42" s="35"/>
      <c r="AH42" s="29"/>
      <c r="AI42" s="29"/>
      <c r="AJ42" s="33"/>
      <c r="AK42" s="33"/>
      <c r="AL42" s="33"/>
      <c r="AM42" s="29"/>
      <c r="AN42" s="29"/>
      <c r="AO42" s="29"/>
    </row>
    <row r="43" spans="2:41" ht="12.75">
      <c r="B43" t="s">
        <v>94</v>
      </c>
      <c r="F43" s="15"/>
      <c r="I43" s="61">
        <v>70367</v>
      </c>
      <c r="K43" s="39">
        <v>70367</v>
      </c>
      <c r="L43" s="40"/>
      <c r="M43" s="39"/>
      <c r="N43" s="41"/>
      <c r="O43" s="9"/>
      <c r="P43" s="9"/>
      <c r="Q43" s="9"/>
      <c r="R43" s="9"/>
      <c r="S43" s="9"/>
      <c r="T43" s="9"/>
      <c r="V43" s="7"/>
      <c r="W43" s="7"/>
      <c r="X43" s="7"/>
      <c r="Y43" s="7"/>
      <c r="AF43" s="35"/>
      <c r="AG43" s="35"/>
      <c r="AH43" s="29"/>
      <c r="AI43" s="29"/>
      <c r="AJ43" s="33"/>
      <c r="AK43" s="33"/>
      <c r="AL43" s="33"/>
      <c r="AM43" s="29"/>
      <c r="AN43" s="29"/>
      <c r="AO43" s="29"/>
    </row>
    <row r="44" spans="2:41" ht="12.75">
      <c r="B44" t="s">
        <v>15</v>
      </c>
      <c r="F44" s="15"/>
      <c r="I44" s="61">
        <v>0</v>
      </c>
      <c r="K44" s="39">
        <v>0</v>
      </c>
      <c r="L44" s="40"/>
      <c r="M44" s="39"/>
      <c r="N44" s="41"/>
      <c r="O44" s="9"/>
      <c r="P44" s="9"/>
      <c r="Q44" s="9"/>
      <c r="R44" s="9"/>
      <c r="S44" s="9"/>
      <c r="T44" s="9"/>
      <c r="V44" s="7">
        <v>1307593</v>
      </c>
      <c r="W44" s="7">
        <v>550686937</v>
      </c>
      <c r="X44" s="7">
        <v>1307593.59</v>
      </c>
      <c r="Y44" s="7">
        <v>558481781.81</v>
      </c>
      <c r="Z44" s="3">
        <f t="shared" si="4"/>
        <v>0.590000000083819</v>
      </c>
      <c r="AA44" s="3">
        <f t="shared" si="4"/>
        <v>7794844.809999943</v>
      </c>
      <c r="AB44" s="3">
        <f>AA44+Z44</f>
        <v>7794845.399999943</v>
      </c>
      <c r="AC44" s="3">
        <f>-AB44</f>
        <v>-7794845.399999943</v>
      </c>
      <c r="AD44" s="3">
        <f>AC44+AB44</f>
        <v>0</v>
      </c>
      <c r="AF44" s="35">
        <v>1307593</v>
      </c>
      <c r="AG44" s="35">
        <v>550686937</v>
      </c>
      <c r="AH44" s="29">
        <v>1307593.59</v>
      </c>
      <c r="AI44" s="29">
        <v>571321468.83</v>
      </c>
      <c r="AJ44" s="33">
        <f t="shared" si="5"/>
        <v>0.590000000083819</v>
      </c>
      <c r="AK44" s="33">
        <f t="shared" si="5"/>
        <v>20634531.830000043</v>
      </c>
      <c r="AL44" s="33">
        <f>AK44+AJ44</f>
        <v>20634532.420000043</v>
      </c>
      <c r="AM44" s="29" t="e">
        <f>-#REF!</f>
        <v>#REF!</v>
      </c>
      <c r="AN44" s="29" t="e">
        <f>-(AL44+AM44)</f>
        <v>#REF!</v>
      </c>
      <c r="AO44" s="29" t="e">
        <f>SUM(AL44:AN44)</f>
        <v>#REF!</v>
      </c>
    </row>
    <row r="45" spans="2:41" ht="12.75">
      <c r="B45" t="s">
        <v>7</v>
      </c>
      <c r="F45" s="15"/>
      <c r="I45" s="61">
        <v>284718</v>
      </c>
      <c r="K45" s="39">
        <v>284718</v>
      </c>
      <c r="L45" s="40"/>
      <c r="M45" s="39"/>
      <c r="N45" s="41"/>
      <c r="O45" s="9"/>
      <c r="P45" s="9"/>
      <c r="Q45" s="9"/>
      <c r="R45" s="9"/>
      <c r="S45" s="9"/>
      <c r="T45" s="9"/>
      <c r="V45" s="7">
        <v>234174663</v>
      </c>
      <c r="W45" s="7">
        <v>50116524</v>
      </c>
      <c r="X45" s="14">
        <f>233370561.21+401928.16+402174</f>
        <v>234174663.37</v>
      </c>
      <c r="Y45" s="7">
        <f>50000000+116524.44</f>
        <v>50116524.44</v>
      </c>
      <c r="Z45" s="3">
        <f t="shared" si="4"/>
        <v>0.3700000047683716</v>
      </c>
      <c r="AA45" s="3">
        <f t="shared" si="4"/>
        <v>0.4399999976158142</v>
      </c>
      <c r="AB45" s="3">
        <f>AA45+Z45</f>
        <v>0.8100000023841858</v>
      </c>
      <c r="AD45" s="3">
        <f>AC45+AB45</f>
        <v>0.8100000023841858</v>
      </c>
      <c r="AF45" s="35">
        <v>234174663</v>
      </c>
      <c r="AG45" s="35">
        <v>50116524</v>
      </c>
      <c r="AH45" s="29">
        <f>233370561.21+401928.16+402174</f>
        <v>234174663.37</v>
      </c>
      <c r="AI45" s="29">
        <f>50000000+109826.5</f>
        <v>50109826.5</v>
      </c>
      <c r="AJ45" s="33">
        <f t="shared" si="5"/>
        <v>0.3700000047683716</v>
      </c>
      <c r="AK45" s="33">
        <f t="shared" si="5"/>
        <v>-6697.5</v>
      </c>
      <c r="AL45" s="33">
        <f>AK45+AJ45</f>
        <v>-6697.129999995232</v>
      </c>
      <c r="AM45" s="29"/>
      <c r="AN45" s="29"/>
      <c r="AO45" s="29">
        <f>SUM(AL45:AN45)</f>
        <v>-6697.129999995232</v>
      </c>
    </row>
    <row r="46" spans="2:41" ht="12.75">
      <c r="B46" t="s">
        <v>8</v>
      </c>
      <c r="F46" s="15"/>
      <c r="I46" s="69">
        <v>5654</v>
      </c>
      <c r="K46" s="70">
        <v>6460</v>
      </c>
      <c r="L46" s="40"/>
      <c r="M46" s="39"/>
      <c r="N46" s="41"/>
      <c r="O46" s="9"/>
      <c r="P46" s="9"/>
      <c r="Q46" s="9"/>
      <c r="R46" s="9"/>
      <c r="S46" s="9"/>
      <c r="T46" s="9"/>
      <c r="V46" s="7">
        <v>805976</v>
      </c>
      <c r="W46" s="14">
        <f>2728619+424745</f>
        <v>3153364</v>
      </c>
      <c r="X46" s="7">
        <v>805976.01</v>
      </c>
      <c r="Y46" s="7">
        <v>2728619</v>
      </c>
      <c r="Z46" s="3">
        <f t="shared" si="4"/>
        <v>0.010000000009313226</v>
      </c>
      <c r="AA46" s="3">
        <f t="shared" si="4"/>
        <v>-424745</v>
      </c>
      <c r="AB46" s="3">
        <f>AA46+Z46</f>
        <v>-424744.99</v>
      </c>
      <c r="AD46" s="3">
        <f>AC46+AB46</f>
        <v>-424744.99</v>
      </c>
      <c r="AF46" s="35">
        <v>805976</v>
      </c>
      <c r="AG46" s="38">
        <f>2728619+424745</f>
        <v>3153364</v>
      </c>
      <c r="AH46" s="29">
        <v>805976.01</v>
      </c>
      <c r="AI46" s="29">
        <v>2728619</v>
      </c>
      <c r="AJ46" s="33">
        <f t="shared" si="5"/>
        <v>0.010000000009313226</v>
      </c>
      <c r="AK46" s="33">
        <f t="shared" si="5"/>
        <v>-424745</v>
      </c>
      <c r="AL46" s="33">
        <f>AK46+AJ46</f>
        <v>-424744.99</v>
      </c>
      <c r="AM46" s="29">
        <f>-AL46</f>
        <v>424744.99</v>
      </c>
      <c r="AN46" s="29"/>
      <c r="AO46" s="29">
        <f>SUM(AL46:AN46)</f>
        <v>0</v>
      </c>
    </row>
    <row r="47" spans="6:41" ht="12.75">
      <c r="F47" s="15"/>
      <c r="I47" s="61">
        <f>SUM(I41:I46)</f>
        <v>1229086</v>
      </c>
      <c r="K47" s="39">
        <f>SUM(K41:K46)</f>
        <v>1195578</v>
      </c>
      <c r="L47" s="40"/>
      <c r="M47" s="39"/>
      <c r="N47" s="9"/>
      <c r="O47" s="9"/>
      <c r="P47" s="9"/>
      <c r="Q47" s="9"/>
      <c r="R47" s="9"/>
      <c r="S47" s="9"/>
      <c r="T47" s="9"/>
      <c r="V47" s="8">
        <f aca="true" t="shared" si="6" ref="V47:AB47">SUM(V41:V46)</f>
        <v>649753407</v>
      </c>
      <c r="W47" s="8">
        <f t="shared" si="6"/>
        <v>942046439</v>
      </c>
      <c r="X47" s="8">
        <f t="shared" si="6"/>
        <v>661351710.31</v>
      </c>
      <c r="Y47" s="8">
        <f t="shared" si="6"/>
        <v>952046984.19</v>
      </c>
      <c r="Z47" s="32">
        <f t="shared" si="6"/>
        <v>11598303.309999978</v>
      </c>
      <c r="AA47" s="21">
        <f t="shared" si="6"/>
        <v>10000545.189999938</v>
      </c>
      <c r="AB47" s="21">
        <f t="shared" si="6"/>
        <v>21598848.499999918</v>
      </c>
      <c r="AD47" s="21">
        <f>SUM(AD41:AD46)</f>
        <v>14227451.95999992</v>
      </c>
      <c r="AF47" s="36">
        <f aca="true" t="shared" si="7" ref="AF47:AL47">SUM(AF41:AF46)</f>
        <v>649753407</v>
      </c>
      <c r="AG47" s="36">
        <f t="shared" si="7"/>
        <v>942046439</v>
      </c>
      <c r="AH47" s="37">
        <f t="shared" si="7"/>
        <v>673245451.53</v>
      </c>
      <c r="AI47" s="37">
        <f t="shared" si="7"/>
        <v>967559264.28</v>
      </c>
      <c r="AJ47" s="37">
        <f t="shared" si="7"/>
        <v>23492044.53000001</v>
      </c>
      <c r="AK47" s="37">
        <f t="shared" si="7"/>
        <v>25512825.28000003</v>
      </c>
      <c r="AL47" s="37">
        <f t="shared" si="7"/>
        <v>49004869.81000004</v>
      </c>
      <c r="AM47" s="29"/>
      <c r="AN47" s="29"/>
      <c r="AO47" s="30" t="e">
        <f>SUM(AO41:AO46)</f>
        <v>#REF!</v>
      </c>
    </row>
    <row r="48" spans="6:41" ht="12.75">
      <c r="F48" s="15"/>
      <c r="I48" s="61"/>
      <c r="K48" s="39"/>
      <c r="L48" s="40"/>
      <c r="M48" s="39"/>
      <c r="N48" s="9"/>
      <c r="O48" s="9"/>
      <c r="P48" s="9"/>
      <c r="Q48" s="9"/>
      <c r="R48" s="9"/>
      <c r="S48" s="9"/>
      <c r="T48" s="9"/>
      <c r="V48" s="9"/>
      <c r="W48" s="9"/>
      <c r="X48" s="9"/>
      <c r="Y48" s="9"/>
      <c r="Z48" s="9"/>
      <c r="AA48" s="9"/>
      <c r="AB48" s="9"/>
      <c r="AD48" s="9"/>
      <c r="AF48" s="31"/>
      <c r="AG48" s="31"/>
      <c r="AH48" s="55"/>
      <c r="AI48" s="55"/>
      <c r="AJ48" s="55"/>
      <c r="AK48" s="55"/>
      <c r="AL48" s="55"/>
      <c r="AM48" s="29"/>
      <c r="AN48" s="29"/>
      <c r="AO48" s="31"/>
    </row>
    <row r="49" spans="1:41" ht="12.75">
      <c r="A49" s="54" t="s">
        <v>54</v>
      </c>
      <c r="F49" s="15"/>
      <c r="I49" s="59">
        <v>0</v>
      </c>
      <c r="K49" s="15">
        <v>0</v>
      </c>
      <c r="L49" s="40"/>
      <c r="M49" s="40"/>
      <c r="N49" s="9"/>
      <c r="O49" s="9"/>
      <c r="P49" s="9"/>
      <c r="AF49" s="29"/>
      <c r="AG49" s="29"/>
      <c r="AH49" s="29"/>
      <c r="AI49" s="29"/>
      <c r="AJ49" s="29"/>
      <c r="AK49" s="29"/>
      <c r="AL49" s="29"/>
      <c r="AM49" s="29"/>
      <c r="AN49" s="29"/>
      <c r="AO49" s="29"/>
    </row>
    <row r="50" spans="1:41" ht="12.75">
      <c r="A50" s="54"/>
      <c r="F50" s="15"/>
      <c r="I50" s="59"/>
      <c r="K50" s="15"/>
      <c r="L50" s="40"/>
      <c r="M50" s="40"/>
      <c r="N50" s="9"/>
      <c r="O50" s="9"/>
      <c r="P50" s="9"/>
      <c r="AF50" s="29"/>
      <c r="AG50" s="29"/>
      <c r="AH50" s="29"/>
      <c r="AI50" s="29"/>
      <c r="AJ50" s="29"/>
      <c r="AK50" s="29"/>
      <c r="AL50" s="29"/>
      <c r="AM50" s="29"/>
      <c r="AN50" s="29"/>
      <c r="AO50" s="29"/>
    </row>
    <row r="51" spans="1:41" ht="12.75">
      <c r="A51" s="54" t="s">
        <v>59</v>
      </c>
      <c r="F51" s="15"/>
      <c r="I51" s="68">
        <f>I47+I49</f>
        <v>1229086</v>
      </c>
      <c r="J51" s="66"/>
      <c r="K51" s="71">
        <f>K47+K49</f>
        <v>1195578</v>
      </c>
      <c r="L51" s="40"/>
      <c r="M51" s="40"/>
      <c r="N51" s="9"/>
      <c r="O51" s="9"/>
      <c r="P51" s="9"/>
      <c r="AF51" s="29"/>
      <c r="AG51" s="29"/>
      <c r="AH51" s="29"/>
      <c r="AI51" s="29"/>
      <c r="AJ51" s="29"/>
      <c r="AK51" s="29"/>
      <c r="AL51" s="29"/>
      <c r="AM51" s="29"/>
      <c r="AN51" s="29"/>
      <c r="AO51" s="29"/>
    </row>
    <row r="52" spans="6:41" ht="12.75">
      <c r="F52" s="15"/>
      <c r="I52" s="59"/>
      <c r="K52" s="15"/>
      <c r="AF52" s="29"/>
      <c r="AG52" s="29"/>
      <c r="AH52" s="29"/>
      <c r="AI52" s="29"/>
      <c r="AJ52" s="33"/>
      <c r="AK52" s="33"/>
      <c r="AL52" s="33"/>
      <c r="AM52" s="29"/>
      <c r="AN52" s="29"/>
      <c r="AO52" s="29"/>
    </row>
    <row r="53" spans="1:41" ht="13.5" thickBot="1">
      <c r="A53" s="54" t="s">
        <v>60</v>
      </c>
      <c r="I53" s="64">
        <f>I38+I51</f>
        <v>422526</v>
      </c>
      <c r="K53" s="67">
        <f>K38+K51</f>
        <v>422255</v>
      </c>
      <c r="M53" s="15"/>
      <c r="AB53" s="3" t="e">
        <f>#REF!-#REF!</f>
        <v>#REF!</v>
      </c>
      <c r="AF53" s="33"/>
      <c r="AG53" s="33">
        <f>AG24+SUM(AG15:AG16)</f>
        <v>447145000</v>
      </c>
      <c r="AH53" s="29"/>
      <c r="AI53" s="33">
        <f>AI24+SUM(AI15:AI16)</f>
        <v>447159742.72</v>
      </c>
      <c r="AJ53" s="33"/>
      <c r="AK53" s="33"/>
      <c r="AL53" s="33" t="e">
        <f>#REF!-#REF!</f>
        <v>#REF!</v>
      </c>
      <c r="AM53" s="29"/>
      <c r="AN53" s="29"/>
      <c r="AO53" s="29" t="e">
        <f>#REF!-#REF!</f>
        <v>#REF!</v>
      </c>
    </row>
    <row r="54" spans="1:41" ht="12.75">
      <c r="A54" s="54"/>
      <c r="I54" s="61"/>
      <c r="K54" s="39"/>
      <c r="M54" s="15"/>
      <c r="AF54" s="33"/>
      <c r="AG54" s="33"/>
      <c r="AH54" s="29"/>
      <c r="AI54" s="33"/>
      <c r="AJ54" s="33"/>
      <c r="AK54" s="33"/>
      <c r="AL54" s="33"/>
      <c r="AM54" s="29"/>
      <c r="AN54" s="29"/>
      <c r="AO54" s="29"/>
    </row>
    <row r="55" spans="1:11" ht="12.75">
      <c r="A55" t="s">
        <v>17</v>
      </c>
      <c r="E55" s="15"/>
      <c r="F55" s="15"/>
      <c r="G55" s="15"/>
      <c r="I55" s="63">
        <f>I38/I30</f>
        <v>-5.582695968160581</v>
      </c>
      <c r="K55" s="23">
        <f>K38/K30</f>
        <v>-5.352642325661879</v>
      </c>
    </row>
    <row r="56" spans="5:7" ht="12.75">
      <c r="E56" s="15"/>
      <c r="F56" s="15"/>
      <c r="G56" s="15"/>
    </row>
    <row r="57" spans="4:7" ht="12.75">
      <c r="D57" s="22"/>
      <c r="E57" s="15"/>
      <c r="F57" s="15"/>
      <c r="G57" s="15"/>
    </row>
    <row r="58" spans="4:7" ht="12.75">
      <c r="D58" s="22"/>
      <c r="E58" s="15"/>
      <c r="F58" s="15"/>
      <c r="G58" s="15"/>
    </row>
    <row r="59" spans="1:7" ht="12.75">
      <c r="A59" s="24" t="s">
        <v>18</v>
      </c>
      <c r="E59" s="15"/>
      <c r="F59" s="15"/>
      <c r="G59" s="15"/>
    </row>
    <row r="60" spans="1:7" ht="12.75">
      <c r="A60" s="47" t="s">
        <v>100</v>
      </c>
      <c r="E60" s="15"/>
      <c r="F60" s="15"/>
      <c r="G60" s="15"/>
    </row>
    <row r="61" spans="5:7" ht="12.75">
      <c r="E61" s="15"/>
      <c r="F61" s="15"/>
      <c r="G61" s="15"/>
    </row>
    <row r="62" spans="5:29" ht="12.75">
      <c r="E62" s="113" t="s">
        <v>79</v>
      </c>
      <c r="F62" s="114"/>
      <c r="G62" s="114"/>
      <c r="H62" s="25"/>
      <c r="I62" s="113" t="s">
        <v>80</v>
      </c>
      <c r="J62" s="113"/>
      <c r="K62" s="113"/>
      <c r="M62" s="40"/>
      <c r="N62" s="112"/>
      <c r="O62" s="112"/>
      <c r="P62" s="112"/>
      <c r="Q62" s="9"/>
      <c r="R62" s="112"/>
      <c r="S62" s="112"/>
      <c r="T62" s="112"/>
      <c r="V62" s="4"/>
      <c r="W62" s="4"/>
      <c r="X62" s="4"/>
      <c r="Y62" s="4"/>
      <c r="AB62" s="4"/>
      <c r="AC62" s="4"/>
    </row>
    <row r="63" spans="5:55" s="1" customFormat="1" ht="88.5" customHeight="1">
      <c r="E63" s="93" t="s">
        <v>84</v>
      </c>
      <c r="F63" s="48"/>
      <c r="G63" s="95" t="s">
        <v>81</v>
      </c>
      <c r="H63" s="48"/>
      <c r="I63" s="93" t="s">
        <v>86</v>
      </c>
      <c r="J63" s="48"/>
      <c r="K63" s="95" t="s">
        <v>85</v>
      </c>
      <c r="N63" s="42"/>
      <c r="O63" s="43"/>
      <c r="P63" s="42"/>
      <c r="Q63" s="43"/>
      <c r="R63" s="42"/>
      <c r="S63" s="43"/>
      <c r="T63" s="42"/>
      <c r="U63" s="44"/>
      <c r="V63" s="45"/>
      <c r="W63" s="45"/>
      <c r="X63" s="45"/>
      <c r="Y63" s="45"/>
      <c r="Z63" s="43"/>
      <c r="AA63" s="43"/>
      <c r="AB63" s="46"/>
      <c r="AC63" s="46"/>
      <c r="AD63" s="43"/>
      <c r="AE63" s="44"/>
      <c r="AF63" s="44"/>
      <c r="AG63" s="44"/>
      <c r="AH63" s="43"/>
      <c r="AI63" s="43"/>
      <c r="AJ63" s="44"/>
      <c r="AK63" s="44"/>
      <c r="AL63" s="44"/>
      <c r="AM63" s="43"/>
      <c r="AN63" s="43"/>
      <c r="AO63" s="43"/>
      <c r="AP63" s="44"/>
      <c r="AQ63" s="44"/>
      <c r="AR63" s="44"/>
      <c r="AS63" s="44"/>
      <c r="AT63" s="44"/>
      <c r="AU63" s="44"/>
      <c r="AV63" s="44"/>
      <c r="AW63" s="44"/>
      <c r="AX63" s="44"/>
      <c r="AY63" s="44"/>
      <c r="AZ63" s="44"/>
      <c r="BA63" s="44"/>
      <c r="BB63" s="44"/>
      <c r="BC63" s="44"/>
    </row>
    <row r="64" spans="5:55" s="1" customFormat="1" ht="12.75">
      <c r="E64" s="106" t="s">
        <v>101</v>
      </c>
      <c r="F64" s="49"/>
      <c r="G64" s="107" t="s">
        <v>102</v>
      </c>
      <c r="H64" s="49"/>
      <c r="I64" s="106" t="s">
        <v>101</v>
      </c>
      <c r="J64" s="49"/>
      <c r="K64" s="107" t="s">
        <v>102</v>
      </c>
      <c r="N64" s="42"/>
      <c r="O64" s="43"/>
      <c r="P64" s="42"/>
      <c r="Q64" s="43"/>
      <c r="R64" s="42"/>
      <c r="S64" s="43"/>
      <c r="T64" s="42"/>
      <c r="U64" s="44"/>
      <c r="V64" s="45"/>
      <c r="W64" s="45"/>
      <c r="X64" s="45"/>
      <c r="Y64" s="45"/>
      <c r="Z64" s="43"/>
      <c r="AA64" s="43"/>
      <c r="AB64" s="43"/>
      <c r="AC64" s="43"/>
      <c r="AD64" s="43"/>
      <c r="AE64" s="44"/>
      <c r="AF64" s="44"/>
      <c r="AG64" s="44"/>
      <c r="AH64" s="43"/>
      <c r="AI64" s="43"/>
      <c r="AJ64" s="44"/>
      <c r="AK64" s="44"/>
      <c r="AL64" s="44"/>
      <c r="AM64" s="43"/>
      <c r="AN64" s="43"/>
      <c r="AO64" s="43"/>
      <c r="AP64" s="44"/>
      <c r="AQ64" s="44"/>
      <c r="AR64" s="44"/>
      <c r="AS64" s="44"/>
      <c r="AT64" s="44"/>
      <c r="AU64" s="44"/>
      <c r="AV64" s="44"/>
      <c r="AW64" s="44"/>
      <c r="AX64" s="44"/>
      <c r="AY64" s="44"/>
      <c r="AZ64" s="44"/>
      <c r="BA64" s="44"/>
      <c r="BB64" s="44"/>
      <c r="BC64" s="44"/>
    </row>
    <row r="65" spans="5:55" ht="12.75">
      <c r="E65" s="109" t="s">
        <v>23</v>
      </c>
      <c r="F65" s="51"/>
      <c r="G65" s="110" t="s">
        <v>23</v>
      </c>
      <c r="H65" s="50"/>
      <c r="I65" s="109" t="s">
        <v>23</v>
      </c>
      <c r="J65" s="50"/>
      <c r="K65" s="110" t="s">
        <v>23</v>
      </c>
      <c r="N65" s="9"/>
      <c r="O65" s="9"/>
      <c r="P65" s="9"/>
      <c r="Q65" s="9"/>
      <c r="R65" s="9"/>
      <c r="S65" s="9"/>
      <c r="T65" s="9"/>
      <c r="U65" s="40"/>
      <c r="V65" s="9"/>
      <c r="W65" s="9"/>
      <c r="X65" s="9"/>
      <c r="Y65" s="9"/>
      <c r="Z65" s="9"/>
      <c r="AA65" s="9"/>
      <c r="AB65" s="9"/>
      <c r="AC65" s="9"/>
      <c r="AD65" s="9"/>
      <c r="AE65" s="40"/>
      <c r="AF65" s="40"/>
      <c r="AG65" s="40"/>
      <c r="AH65" s="9"/>
      <c r="AI65" s="9"/>
      <c r="AJ65" s="40"/>
      <c r="AK65" s="40"/>
      <c r="AL65" s="40"/>
      <c r="AM65" s="9"/>
      <c r="AN65" s="9"/>
      <c r="AO65" s="9"/>
      <c r="AP65" s="40"/>
      <c r="AQ65" s="40"/>
      <c r="AR65" s="40"/>
      <c r="AS65" s="40"/>
      <c r="AT65" s="40"/>
      <c r="AU65" s="40"/>
      <c r="AV65" s="40"/>
      <c r="AW65" s="40"/>
      <c r="AX65" s="40"/>
      <c r="AY65" s="40"/>
      <c r="AZ65" s="40"/>
      <c r="BA65" s="40"/>
      <c r="BB65" s="40"/>
      <c r="BC65" s="40"/>
    </row>
    <row r="66" spans="5:55" ht="12.75">
      <c r="E66" s="109" t="s">
        <v>91</v>
      </c>
      <c r="F66" s="51"/>
      <c r="G66" s="111" t="s">
        <v>91</v>
      </c>
      <c r="H66" s="50"/>
      <c r="I66" s="109" t="s">
        <v>91</v>
      </c>
      <c r="J66" s="50"/>
      <c r="K66" s="111" t="s">
        <v>91</v>
      </c>
      <c r="N66" s="9"/>
      <c r="O66" s="9"/>
      <c r="P66" s="9"/>
      <c r="Q66" s="9"/>
      <c r="R66" s="9"/>
      <c r="S66" s="9"/>
      <c r="T66" s="9"/>
      <c r="U66" s="40"/>
      <c r="V66" s="9"/>
      <c r="W66" s="9"/>
      <c r="X66" s="9"/>
      <c r="Y66" s="9"/>
      <c r="Z66" s="9"/>
      <c r="AA66" s="9"/>
      <c r="AB66" s="9"/>
      <c r="AC66" s="9"/>
      <c r="AD66" s="9"/>
      <c r="AE66" s="40"/>
      <c r="AF66" s="40"/>
      <c r="AG66" s="40"/>
      <c r="AH66" s="9"/>
      <c r="AI66" s="9"/>
      <c r="AJ66" s="40"/>
      <c r="AK66" s="40"/>
      <c r="AL66" s="40"/>
      <c r="AM66" s="9"/>
      <c r="AN66" s="9"/>
      <c r="AO66" s="9"/>
      <c r="AP66" s="40"/>
      <c r="AQ66" s="40"/>
      <c r="AR66" s="40"/>
      <c r="AS66" s="40"/>
      <c r="AT66" s="40"/>
      <c r="AU66" s="40"/>
      <c r="AV66" s="40"/>
      <c r="AW66" s="40"/>
      <c r="AX66" s="40"/>
      <c r="AY66" s="40"/>
      <c r="AZ66" s="40"/>
      <c r="BA66" s="40"/>
      <c r="BB66" s="40"/>
      <c r="BC66" s="40"/>
    </row>
    <row r="67" spans="5:55" ht="12.75">
      <c r="E67" s="109"/>
      <c r="F67" s="51"/>
      <c r="G67" s="111" t="s">
        <v>93</v>
      </c>
      <c r="H67" s="50"/>
      <c r="I67" s="109"/>
      <c r="J67" s="50"/>
      <c r="K67" s="111" t="s">
        <v>93</v>
      </c>
      <c r="N67" s="9"/>
      <c r="O67" s="9"/>
      <c r="P67" s="9"/>
      <c r="Q67" s="9"/>
      <c r="R67" s="9"/>
      <c r="S67" s="9"/>
      <c r="T67" s="9"/>
      <c r="U67" s="40"/>
      <c r="V67" s="9"/>
      <c r="W67" s="9"/>
      <c r="X67" s="9"/>
      <c r="Y67" s="9"/>
      <c r="Z67" s="9"/>
      <c r="AA67" s="9"/>
      <c r="AB67" s="9"/>
      <c r="AC67" s="9"/>
      <c r="AD67" s="9"/>
      <c r="AE67" s="40"/>
      <c r="AF67" s="40"/>
      <c r="AG67" s="40"/>
      <c r="AH67" s="9"/>
      <c r="AI67" s="9"/>
      <c r="AJ67" s="40"/>
      <c r="AK67" s="40"/>
      <c r="AL67" s="40"/>
      <c r="AM67" s="9"/>
      <c r="AN67" s="9"/>
      <c r="AO67" s="9"/>
      <c r="AP67" s="40"/>
      <c r="AQ67" s="40"/>
      <c r="AR67" s="40"/>
      <c r="AS67" s="40"/>
      <c r="AT67" s="40"/>
      <c r="AU67" s="40"/>
      <c r="AV67" s="40"/>
      <c r="AW67" s="40"/>
      <c r="AX67" s="40"/>
      <c r="AY67" s="40"/>
      <c r="AZ67" s="40"/>
      <c r="BA67" s="40"/>
      <c r="BB67" s="40"/>
      <c r="BC67" s="40"/>
    </row>
    <row r="68" spans="5:55" ht="12.75">
      <c r="E68" s="76"/>
      <c r="F68" s="51"/>
      <c r="G68" s="19"/>
      <c r="H68" s="50"/>
      <c r="I68" s="76"/>
      <c r="J68" s="50"/>
      <c r="K68" s="19"/>
      <c r="N68" s="9"/>
      <c r="O68" s="9"/>
      <c r="P68" s="9"/>
      <c r="Q68" s="9"/>
      <c r="R68" s="9"/>
      <c r="S68" s="9"/>
      <c r="T68" s="9"/>
      <c r="U68" s="40"/>
      <c r="V68" s="9"/>
      <c r="W68" s="9"/>
      <c r="X68" s="9"/>
      <c r="Y68" s="9"/>
      <c r="Z68" s="9"/>
      <c r="AA68" s="9"/>
      <c r="AB68" s="9"/>
      <c r="AC68" s="9"/>
      <c r="AD68" s="9"/>
      <c r="AE68" s="40"/>
      <c r="AF68" s="40"/>
      <c r="AG68" s="40"/>
      <c r="AH68" s="9"/>
      <c r="AI68" s="9"/>
      <c r="AJ68" s="40"/>
      <c r="AK68" s="40"/>
      <c r="AL68" s="40"/>
      <c r="AM68" s="9"/>
      <c r="AN68" s="9"/>
      <c r="AO68" s="9"/>
      <c r="AP68" s="40"/>
      <c r="AQ68" s="40"/>
      <c r="AR68" s="40"/>
      <c r="AS68" s="40"/>
      <c r="AT68" s="40"/>
      <c r="AU68" s="40"/>
      <c r="AV68" s="40"/>
      <c r="AW68" s="40"/>
      <c r="AX68" s="40"/>
      <c r="AY68" s="40"/>
      <c r="AZ68" s="40"/>
      <c r="BA68" s="40"/>
      <c r="BB68" s="40"/>
      <c r="BC68" s="40"/>
    </row>
    <row r="69" spans="1:55" ht="12.75">
      <c r="A69" s="54" t="s">
        <v>19</v>
      </c>
      <c r="E69" s="59">
        <v>0</v>
      </c>
      <c r="F69" s="52"/>
      <c r="G69" s="15">
        <v>0</v>
      </c>
      <c r="H69" s="22"/>
      <c r="I69" s="59">
        <v>0</v>
      </c>
      <c r="J69" s="53"/>
      <c r="K69" s="15">
        <v>0</v>
      </c>
      <c r="N69" s="9"/>
      <c r="O69" s="9"/>
      <c r="P69" s="9"/>
      <c r="Q69" s="9"/>
      <c r="R69" s="9"/>
      <c r="S69" s="9"/>
      <c r="T69" s="9"/>
      <c r="U69" s="40"/>
      <c r="V69" s="9"/>
      <c r="W69" s="9"/>
      <c r="X69" s="9"/>
      <c r="Y69" s="9"/>
      <c r="Z69" s="9"/>
      <c r="AA69" s="9"/>
      <c r="AB69" s="9"/>
      <c r="AC69" s="9"/>
      <c r="AD69" s="9"/>
      <c r="AE69" s="40"/>
      <c r="AF69" s="39"/>
      <c r="AG69" s="40"/>
      <c r="AH69" s="9"/>
      <c r="AI69" s="9"/>
      <c r="AJ69" s="40"/>
      <c r="AK69" s="40"/>
      <c r="AL69" s="40"/>
      <c r="AM69" s="9"/>
      <c r="AN69" s="9"/>
      <c r="AO69" s="9"/>
      <c r="AP69" s="40"/>
      <c r="AQ69" s="40"/>
      <c r="AR69" s="40"/>
      <c r="AS69" s="40"/>
      <c r="AT69" s="40"/>
      <c r="AU69" s="40"/>
      <c r="AV69" s="40"/>
      <c r="AW69" s="40"/>
      <c r="AX69" s="40"/>
      <c r="AY69" s="40"/>
      <c r="AZ69" s="40"/>
      <c r="BA69" s="40"/>
      <c r="BB69" s="40"/>
      <c r="BC69" s="40"/>
    </row>
    <row r="70" spans="5:55" ht="12.75">
      <c r="E70" s="59"/>
      <c r="F70" s="52"/>
      <c r="G70" s="15"/>
      <c r="H70" s="22"/>
      <c r="I70" s="59"/>
      <c r="J70" s="53"/>
      <c r="K70" s="15"/>
      <c r="N70" s="9"/>
      <c r="O70" s="9"/>
      <c r="P70" s="9"/>
      <c r="Q70" s="9"/>
      <c r="R70" s="9"/>
      <c r="S70" s="9"/>
      <c r="T70" s="9"/>
      <c r="U70" s="40"/>
      <c r="V70" s="9"/>
      <c r="W70" s="9"/>
      <c r="X70" s="9"/>
      <c r="Y70" s="9"/>
      <c r="Z70" s="9"/>
      <c r="AA70" s="9"/>
      <c r="AB70" s="9"/>
      <c r="AC70" s="9"/>
      <c r="AD70" s="9"/>
      <c r="AE70" s="40"/>
      <c r="AF70" s="39"/>
      <c r="AG70" s="40"/>
      <c r="AH70" s="9"/>
      <c r="AI70" s="9"/>
      <c r="AJ70" s="40"/>
      <c r="AK70" s="40"/>
      <c r="AL70" s="40"/>
      <c r="AM70" s="9"/>
      <c r="AN70" s="9"/>
      <c r="AO70" s="9"/>
      <c r="AP70" s="40"/>
      <c r="AQ70" s="40"/>
      <c r="AR70" s="40"/>
      <c r="AS70" s="40"/>
      <c r="AT70" s="40"/>
      <c r="AU70" s="40"/>
      <c r="AV70" s="40"/>
      <c r="AW70" s="40"/>
      <c r="AX70" s="40"/>
      <c r="AY70" s="40"/>
      <c r="AZ70" s="40"/>
      <c r="BA70" s="40"/>
      <c r="BB70" s="40"/>
      <c r="BC70" s="40"/>
    </row>
    <row r="71" spans="1:55" ht="12.75">
      <c r="A71" t="s">
        <v>67</v>
      </c>
      <c r="E71" s="59">
        <v>0</v>
      </c>
      <c r="F71" s="52"/>
      <c r="G71" s="15">
        <v>0</v>
      </c>
      <c r="H71" s="22"/>
      <c r="I71" s="80">
        <v>0</v>
      </c>
      <c r="J71" s="53"/>
      <c r="K71" s="3">
        <v>0</v>
      </c>
      <c r="N71" s="9"/>
      <c r="O71" s="9"/>
      <c r="P71" s="9"/>
      <c r="Q71" s="9"/>
      <c r="R71" s="9"/>
      <c r="S71" s="9"/>
      <c r="T71" s="9"/>
      <c r="U71" s="40"/>
      <c r="V71" s="9"/>
      <c r="W71" s="9"/>
      <c r="X71" s="9"/>
      <c r="Y71" s="9"/>
      <c r="Z71" s="9"/>
      <c r="AA71" s="9"/>
      <c r="AB71" s="9"/>
      <c r="AC71" s="9"/>
      <c r="AD71" s="9"/>
      <c r="AE71" s="40"/>
      <c r="AF71" s="40"/>
      <c r="AG71" s="40"/>
      <c r="AH71" s="9"/>
      <c r="AI71" s="9"/>
      <c r="AJ71" s="40"/>
      <c r="AK71" s="40"/>
      <c r="AL71" s="40"/>
      <c r="AM71" s="9"/>
      <c r="AN71" s="9"/>
      <c r="AO71" s="9"/>
      <c r="AP71" s="40"/>
      <c r="AQ71" s="40"/>
      <c r="AR71" s="40"/>
      <c r="AS71" s="40"/>
      <c r="AT71" s="40"/>
      <c r="AU71" s="40"/>
      <c r="AV71" s="40"/>
      <c r="AW71" s="40"/>
      <c r="AX71" s="40"/>
      <c r="AY71" s="40"/>
      <c r="AZ71" s="40"/>
      <c r="BA71" s="40"/>
      <c r="BB71" s="40"/>
      <c r="BC71" s="40"/>
    </row>
    <row r="72" spans="1:55" ht="12.75">
      <c r="A72" t="s">
        <v>61</v>
      </c>
      <c r="E72" s="59">
        <v>-7</v>
      </c>
      <c r="F72" s="52"/>
      <c r="G72" s="15">
        <v>-7</v>
      </c>
      <c r="H72" s="22"/>
      <c r="I72" s="80">
        <v>-14</v>
      </c>
      <c r="J72" s="53"/>
      <c r="K72" s="3">
        <v>-20</v>
      </c>
      <c r="N72" s="9"/>
      <c r="O72" s="9"/>
      <c r="P72" s="9"/>
      <c r="Q72" s="9"/>
      <c r="R72" s="9"/>
      <c r="S72" s="9"/>
      <c r="T72" s="9"/>
      <c r="U72" s="40"/>
      <c r="V72" s="9"/>
      <c r="W72" s="9"/>
      <c r="X72" s="9"/>
      <c r="Y72" s="9"/>
      <c r="Z72" s="9"/>
      <c r="AA72" s="9"/>
      <c r="AB72" s="9"/>
      <c r="AC72" s="9"/>
      <c r="AD72" s="9"/>
      <c r="AE72" s="40"/>
      <c r="AF72" s="40"/>
      <c r="AG72" s="40"/>
      <c r="AH72" s="9"/>
      <c r="AI72" s="9"/>
      <c r="AJ72" s="40"/>
      <c r="AK72" s="40"/>
      <c r="AL72" s="40"/>
      <c r="AM72" s="9"/>
      <c r="AN72" s="9"/>
      <c r="AO72" s="9"/>
      <c r="AP72" s="40"/>
      <c r="AQ72" s="40"/>
      <c r="AR72" s="40"/>
      <c r="AS72" s="40"/>
      <c r="AT72" s="40"/>
      <c r="AU72" s="40"/>
      <c r="AV72" s="40"/>
      <c r="AW72" s="40"/>
      <c r="AX72" s="40"/>
      <c r="AY72" s="40"/>
      <c r="AZ72" s="40"/>
      <c r="BA72" s="40"/>
      <c r="BB72" s="40"/>
      <c r="BC72" s="40"/>
    </row>
    <row r="73" spans="1:55" ht="12.75">
      <c r="A73" t="s">
        <v>65</v>
      </c>
      <c r="E73" s="98">
        <v>-990</v>
      </c>
      <c r="F73" s="52"/>
      <c r="G73" s="15">
        <v>-21508</v>
      </c>
      <c r="H73" s="22"/>
      <c r="I73" s="98">
        <v>-1622</v>
      </c>
      <c r="J73" s="53"/>
      <c r="K73" s="16">
        <v>-21716</v>
      </c>
      <c r="N73" s="9"/>
      <c r="O73" s="9"/>
      <c r="P73" s="9"/>
      <c r="Q73" s="9"/>
      <c r="R73" s="9"/>
      <c r="S73" s="9"/>
      <c r="T73" s="9"/>
      <c r="U73" s="40"/>
      <c r="V73" s="9"/>
      <c r="W73" s="9"/>
      <c r="X73" s="9"/>
      <c r="Y73" s="9"/>
      <c r="Z73" s="9"/>
      <c r="AA73" s="9"/>
      <c r="AB73" s="9"/>
      <c r="AC73" s="9"/>
      <c r="AD73" s="9"/>
      <c r="AE73" s="40"/>
      <c r="AF73" s="39"/>
      <c r="AG73" s="40"/>
      <c r="AH73" s="9"/>
      <c r="AI73" s="9"/>
      <c r="AJ73" s="40"/>
      <c r="AK73" s="40"/>
      <c r="AL73" s="40"/>
      <c r="AM73" s="9"/>
      <c r="AN73" s="9"/>
      <c r="AO73" s="9"/>
      <c r="AP73" s="40"/>
      <c r="AQ73" s="40"/>
      <c r="AR73" s="40"/>
      <c r="AS73" s="40"/>
      <c r="AT73" s="40"/>
      <c r="AU73" s="40"/>
      <c r="AV73" s="40"/>
      <c r="AW73" s="40"/>
      <c r="AX73" s="40"/>
      <c r="AY73" s="40"/>
      <c r="AZ73" s="40"/>
      <c r="BA73" s="40"/>
      <c r="BB73" s="40"/>
      <c r="BC73" s="40"/>
    </row>
    <row r="74" spans="1:55" ht="12.75">
      <c r="A74" s="54" t="s">
        <v>64</v>
      </c>
      <c r="E74" s="78">
        <f>SUM(E71:E73)</f>
        <v>-997</v>
      </c>
      <c r="F74" s="52"/>
      <c r="G74" s="11">
        <f>SUM(G71:G73)</f>
        <v>-21515</v>
      </c>
      <c r="H74" s="22"/>
      <c r="I74" s="78">
        <f>SUM(I69:I73)</f>
        <v>-1636</v>
      </c>
      <c r="J74" s="53"/>
      <c r="K74" s="11">
        <f>SUM(K69:K73)</f>
        <v>-21736</v>
      </c>
      <c r="N74" s="9"/>
      <c r="O74" s="9"/>
      <c r="P74" s="9"/>
      <c r="Q74" s="9"/>
      <c r="R74" s="9"/>
      <c r="S74" s="9"/>
      <c r="T74" s="9"/>
      <c r="U74" s="40"/>
      <c r="V74" s="9"/>
      <c r="W74" s="9"/>
      <c r="X74" s="9"/>
      <c r="Y74" s="9"/>
      <c r="Z74" s="9"/>
      <c r="AA74" s="9"/>
      <c r="AB74" s="9"/>
      <c r="AC74" s="9"/>
      <c r="AD74" s="9"/>
      <c r="AE74" s="40"/>
      <c r="AF74" s="9"/>
      <c r="AG74" s="40"/>
      <c r="AH74" s="9"/>
      <c r="AI74" s="9"/>
      <c r="AJ74" s="40"/>
      <c r="AK74" s="40"/>
      <c r="AL74" s="40"/>
      <c r="AM74" s="9"/>
      <c r="AN74" s="9"/>
      <c r="AO74" s="9"/>
      <c r="AP74" s="40"/>
      <c r="AQ74" s="40"/>
      <c r="AR74" s="40"/>
      <c r="AS74" s="40"/>
      <c r="AT74" s="40"/>
      <c r="AU74" s="40"/>
      <c r="AV74" s="40"/>
      <c r="AW74" s="40"/>
      <c r="AX74" s="40"/>
      <c r="AY74" s="40"/>
      <c r="AZ74" s="40"/>
      <c r="BA74" s="40"/>
      <c r="BB74" s="40"/>
      <c r="BC74" s="40"/>
    </row>
    <row r="75" spans="5:55" ht="12.75">
      <c r="E75" s="79"/>
      <c r="F75" s="52"/>
      <c r="G75" s="9"/>
      <c r="H75" s="22"/>
      <c r="I75" s="79"/>
      <c r="J75" s="53"/>
      <c r="K75" s="9"/>
      <c r="N75" s="9"/>
      <c r="O75" s="9"/>
      <c r="P75" s="9"/>
      <c r="Q75" s="9"/>
      <c r="R75" s="9"/>
      <c r="S75" s="9"/>
      <c r="T75" s="9"/>
      <c r="U75" s="40"/>
      <c r="V75" s="9"/>
      <c r="W75" s="9"/>
      <c r="X75" s="9"/>
      <c r="Y75" s="9"/>
      <c r="Z75" s="9"/>
      <c r="AA75" s="9"/>
      <c r="AB75" s="9"/>
      <c r="AC75" s="9"/>
      <c r="AD75" s="9"/>
      <c r="AE75" s="40"/>
      <c r="AF75" s="9"/>
      <c r="AG75" s="40"/>
      <c r="AH75" s="9"/>
      <c r="AI75" s="9"/>
      <c r="AJ75" s="40"/>
      <c r="AK75" s="40"/>
      <c r="AL75" s="40"/>
      <c r="AM75" s="9"/>
      <c r="AN75" s="9"/>
      <c r="AO75" s="9"/>
      <c r="AP75" s="40"/>
      <c r="AQ75" s="40"/>
      <c r="AR75" s="40"/>
      <c r="AS75" s="40"/>
      <c r="AT75" s="40"/>
      <c r="AU75" s="40"/>
      <c r="AV75" s="40"/>
      <c r="AW75" s="40"/>
      <c r="AX75" s="40"/>
      <c r="AY75" s="40"/>
      <c r="AZ75" s="40"/>
      <c r="BA75" s="40"/>
      <c r="BB75" s="40"/>
      <c r="BC75" s="40"/>
    </row>
    <row r="76" spans="1:55" ht="12.75">
      <c r="A76" t="s">
        <v>62</v>
      </c>
      <c r="E76" s="59">
        <v>49</v>
      </c>
      <c r="F76" s="52"/>
      <c r="G76" s="15">
        <v>44</v>
      </c>
      <c r="H76" s="22"/>
      <c r="I76" s="80">
        <v>96</v>
      </c>
      <c r="J76" s="53"/>
      <c r="K76" s="3">
        <v>89</v>
      </c>
      <c r="N76" s="9"/>
      <c r="O76" s="9"/>
      <c r="P76" s="9"/>
      <c r="Q76" s="9"/>
      <c r="R76" s="9"/>
      <c r="S76" s="9"/>
      <c r="T76" s="9"/>
      <c r="U76" s="40"/>
      <c r="V76" s="9"/>
      <c r="W76" s="9"/>
      <c r="X76" s="9"/>
      <c r="Y76" s="9"/>
      <c r="Z76" s="9"/>
      <c r="AA76" s="9"/>
      <c r="AB76" s="9"/>
      <c r="AC76" s="9"/>
      <c r="AD76" s="9"/>
      <c r="AE76" s="40"/>
      <c r="AF76" s="40"/>
      <c r="AG76" s="40"/>
      <c r="AH76" s="9"/>
      <c r="AI76" s="9"/>
      <c r="AJ76" s="40"/>
      <c r="AK76" s="40"/>
      <c r="AL76" s="40"/>
      <c r="AM76" s="9"/>
      <c r="AN76" s="9"/>
      <c r="AO76" s="9"/>
      <c r="AP76" s="40"/>
      <c r="AQ76" s="40"/>
      <c r="AR76" s="40"/>
      <c r="AS76" s="40"/>
      <c r="AT76" s="40"/>
      <c r="AU76" s="40"/>
      <c r="AV76" s="40"/>
      <c r="AW76" s="40"/>
      <c r="AX76" s="40"/>
      <c r="AY76" s="40"/>
      <c r="AZ76" s="40"/>
      <c r="BA76" s="40"/>
      <c r="BB76" s="40"/>
      <c r="BC76" s="40"/>
    </row>
    <row r="77" spans="1:55" ht="12.75">
      <c r="A77" t="s">
        <v>20</v>
      </c>
      <c r="E77" s="69">
        <v>-18440</v>
      </c>
      <c r="F77" s="74"/>
      <c r="G77" s="70">
        <v>-15208</v>
      </c>
      <c r="H77" s="75"/>
      <c r="I77" s="81">
        <f>-36274</f>
        <v>-36274</v>
      </c>
      <c r="J77" s="72"/>
      <c r="K77" s="73">
        <v>-29630</v>
      </c>
      <c r="N77" s="9"/>
      <c r="O77" s="9"/>
      <c r="P77" s="9"/>
      <c r="Q77" s="9"/>
      <c r="R77" s="9"/>
      <c r="S77" s="9"/>
      <c r="T77" s="9"/>
      <c r="U77" s="40"/>
      <c r="V77" s="9"/>
      <c r="W77" s="9"/>
      <c r="X77" s="9"/>
      <c r="Y77" s="9"/>
      <c r="Z77" s="9"/>
      <c r="AA77" s="9"/>
      <c r="AB77" s="9"/>
      <c r="AC77" s="9"/>
      <c r="AD77" s="9"/>
      <c r="AE77" s="40"/>
      <c r="AF77" s="39"/>
      <c r="AG77" s="40"/>
      <c r="AH77" s="9"/>
      <c r="AI77" s="9"/>
      <c r="AJ77" s="40"/>
      <c r="AK77" s="40"/>
      <c r="AL77" s="40"/>
      <c r="AM77" s="9"/>
      <c r="AN77" s="9"/>
      <c r="AO77" s="9"/>
      <c r="AP77" s="40"/>
      <c r="AQ77" s="40"/>
      <c r="AR77" s="40"/>
      <c r="AS77" s="40"/>
      <c r="AT77" s="40"/>
      <c r="AU77" s="40"/>
      <c r="AV77" s="40"/>
      <c r="AW77" s="40"/>
      <c r="AX77" s="40"/>
      <c r="AY77" s="40"/>
      <c r="AZ77" s="40"/>
      <c r="BA77" s="40"/>
      <c r="BB77" s="40"/>
      <c r="BC77" s="40"/>
    </row>
    <row r="78" spans="1:55" ht="12.75">
      <c r="A78" s="54" t="s">
        <v>66</v>
      </c>
      <c r="E78" s="61">
        <f>SUM(E76:E77)</f>
        <v>-18391</v>
      </c>
      <c r="F78" s="74"/>
      <c r="G78" s="39">
        <f>SUM(G76:G77)</f>
        <v>-15164</v>
      </c>
      <c r="H78" s="75"/>
      <c r="I78" s="61">
        <f>SUM(I76:I77)</f>
        <v>-36178</v>
      </c>
      <c r="J78" s="72"/>
      <c r="K78" s="9">
        <f>SUM(K76:K77)</f>
        <v>-29541</v>
      </c>
      <c r="N78" s="9"/>
      <c r="O78" s="9"/>
      <c r="P78" s="9"/>
      <c r="Q78" s="9"/>
      <c r="R78" s="9"/>
      <c r="S78" s="9"/>
      <c r="T78" s="9"/>
      <c r="U78" s="40"/>
      <c r="V78" s="9"/>
      <c r="W78" s="9"/>
      <c r="X78" s="9"/>
      <c r="Y78" s="9"/>
      <c r="Z78" s="9"/>
      <c r="AA78" s="9"/>
      <c r="AB78" s="9"/>
      <c r="AC78" s="9"/>
      <c r="AD78" s="9"/>
      <c r="AE78" s="40"/>
      <c r="AF78" s="39"/>
      <c r="AG78" s="40"/>
      <c r="AH78" s="9"/>
      <c r="AI78" s="9"/>
      <c r="AJ78" s="40"/>
      <c r="AK78" s="40"/>
      <c r="AL78" s="40"/>
      <c r="AM78" s="9"/>
      <c r="AN78" s="9"/>
      <c r="AO78" s="9"/>
      <c r="AP78" s="40"/>
      <c r="AQ78" s="40"/>
      <c r="AR78" s="40"/>
      <c r="AS78" s="40"/>
      <c r="AT78" s="40"/>
      <c r="AU78" s="40"/>
      <c r="AV78" s="40"/>
      <c r="AW78" s="40"/>
      <c r="AX78" s="40"/>
      <c r="AY78" s="40"/>
      <c r="AZ78" s="40"/>
      <c r="BA78" s="40"/>
      <c r="BB78" s="40"/>
      <c r="BC78" s="40"/>
    </row>
    <row r="79" spans="5:55" ht="12.75">
      <c r="E79" s="61"/>
      <c r="F79" s="74"/>
      <c r="G79" s="39"/>
      <c r="H79" s="75"/>
      <c r="I79" s="79"/>
      <c r="J79" s="72"/>
      <c r="K79" s="9"/>
      <c r="N79" s="9"/>
      <c r="O79" s="9"/>
      <c r="P79" s="9"/>
      <c r="Q79" s="9"/>
      <c r="R79" s="9"/>
      <c r="S79" s="9"/>
      <c r="T79" s="9"/>
      <c r="U79" s="40"/>
      <c r="V79" s="9"/>
      <c r="W79" s="9"/>
      <c r="X79" s="9"/>
      <c r="Y79" s="9"/>
      <c r="Z79" s="9"/>
      <c r="AA79" s="9"/>
      <c r="AB79" s="9"/>
      <c r="AC79" s="9"/>
      <c r="AD79" s="9"/>
      <c r="AE79" s="40"/>
      <c r="AF79" s="39"/>
      <c r="AG79" s="40"/>
      <c r="AH79" s="9"/>
      <c r="AI79" s="9"/>
      <c r="AJ79" s="40"/>
      <c r="AK79" s="40"/>
      <c r="AL79" s="40"/>
      <c r="AM79" s="9"/>
      <c r="AN79" s="9"/>
      <c r="AO79" s="9"/>
      <c r="AP79" s="40"/>
      <c r="AQ79" s="40"/>
      <c r="AR79" s="40"/>
      <c r="AS79" s="40"/>
      <c r="AT79" s="40"/>
      <c r="AU79" s="40"/>
      <c r="AV79" s="40"/>
      <c r="AW79" s="40"/>
      <c r="AX79" s="40"/>
      <c r="AY79" s="40"/>
      <c r="AZ79" s="40"/>
      <c r="BA79" s="40"/>
      <c r="BB79" s="40"/>
      <c r="BC79" s="40"/>
    </row>
    <row r="80" spans="1:55" ht="12.75">
      <c r="A80" s="54" t="s">
        <v>21</v>
      </c>
      <c r="E80" s="79">
        <f>E74+E78</f>
        <v>-19388</v>
      </c>
      <c r="F80" s="52"/>
      <c r="G80" s="9">
        <f>G74+G78</f>
        <v>-36679</v>
      </c>
      <c r="H80" s="22"/>
      <c r="I80" s="79">
        <f>I74+I78</f>
        <v>-37814</v>
      </c>
      <c r="J80" s="53"/>
      <c r="K80" s="9">
        <f>K74+K78</f>
        <v>-51277</v>
      </c>
      <c r="N80" s="9"/>
      <c r="O80" s="9"/>
      <c r="P80" s="9"/>
      <c r="Q80" s="9"/>
      <c r="R80" s="9"/>
      <c r="S80" s="9"/>
      <c r="T80" s="9"/>
      <c r="U80" s="40"/>
      <c r="V80" s="9"/>
      <c r="W80" s="9"/>
      <c r="X80" s="9"/>
      <c r="Y80" s="9"/>
      <c r="Z80" s="9"/>
      <c r="AA80" s="9"/>
      <c r="AB80" s="9"/>
      <c r="AC80" s="9"/>
      <c r="AD80" s="9"/>
      <c r="AE80" s="40"/>
      <c r="AF80" s="9"/>
      <c r="AG80" s="40"/>
      <c r="AH80" s="9"/>
      <c r="AI80" s="9"/>
      <c r="AJ80" s="40"/>
      <c r="AK80" s="40"/>
      <c r="AL80" s="40"/>
      <c r="AM80" s="9"/>
      <c r="AN80" s="9"/>
      <c r="AO80" s="9"/>
      <c r="AP80" s="40"/>
      <c r="AQ80" s="40"/>
      <c r="AR80" s="40"/>
      <c r="AS80" s="40"/>
      <c r="AT80" s="40"/>
      <c r="AU80" s="40"/>
      <c r="AV80" s="40"/>
      <c r="AW80" s="40"/>
      <c r="AX80" s="40"/>
      <c r="AY80" s="40"/>
      <c r="AZ80" s="40"/>
      <c r="BA80" s="40"/>
      <c r="BB80" s="40"/>
      <c r="BC80" s="40"/>
    </row>
    <row r="81" spans="5:55" ht="12.75">
      <c r="E81" s="80"/>
      <c r="F81" s="52"/>
      <c r="G81" s="3"/>
      <c r="H81" s="22"/>
      <c r="I81" s="80"/>
      <c r="J81" s="53"/>
      <c r="K81" s="3"/>
      <c r="N81" s="9"/>
      <c r="O81" s="9"/>
      <c r="P81" s="9"/>
      <c r="Q81" s="9"/>
      <c r="R81" s="9"/>
      <c r="S81" s="9"/>
      <c r="T81" s="9"/>
      <c r="U81" s="40"/>
      <c r="V81" s="9"/>
      <c r="W81" s="9"/>
      <c r="X81" s="9"/>
      <c r="Y81" s="9"/>
      <c r="Z81" s="9"/>
      <c r="AA81" s="9"/>
      <c r="AB81" s="9"/>
      <c r="AC81" s="9"/>
      <c r="AD81" s="9"/>
      <c r="AE81" s="40"/>
      <c r="AF81" s="40"/>
      <c r="AG81" s="40"/>
      <c r="AH81" s="9"/>
      <c r="AI81" s="9"/>
      <c r="AJ81" s="40"/>
      <c r="AK81" s="40"/>
      <c r="AL81" s="40"/>
      <c r="AM81" s="9"/>
      <c r="AN81" s="9"/>
      <c r="AO81" s="9"/>
      <c r="AP81" s="40"/>
      <c r="AQ81" s="40"/>
      <c r="AR81" s="40"/>
      <c r="AS81" s="40"/>
      <c r="AT81" s="40"/>
      <c r="AU81" s="40"/>
      <c r="AV81" s="40"/>
      <c r="AW81" s="40"/>
      <c r="AX81" s="40"/>
      <c r="AY81" s="40"/>
      <c r="AZ81" s="40"/>
      <c r="BA81" s="40"/>
      <c r="BB81" s="40"/>
      <c r="BC81" s="40"/>
    </row>
    <row r="82" spans="1:55" ht="12.75">
      <c r="A82" t="s">
        <v>8</v>
      </c>
      <c r="E82" s="81">
        <v>4577</v>
      </c>
      <c r="F82" s="52"/>
      <c r="G82" s="73">
        <v>0</v>
      </c>
      <c r="H82" s="22"/>
      <c r="I82" s="81">
        <v>4577</v>
      </c>
      <c r="J82" s="53"/>
      <c r="K82" s="73">
        <f>ROUND(AH82/1000,0)</f>
        <v>0</v>
      </c>
      <c r="N82" s="9"/>
      <c r="O82" s="9"/>
      <c r="P82" s="9"/>
      <c r="Q82" s="9"/>
      <c r="R82" s="9"/>
      <c r="S82" s="9"/>
      <c r="T82" s="9"/>
      <c r="U82" s="40"/>
      <c r="V82" s="9"/>
      <c r="W82" s="9"/>
      <c r="X82" s="9"/>
      <c r="Y82" s="9"/>
      <c r="Z82" s="9"/>
      <c r="AA82" s="9"/>
      <c r="AB82" s="9"/>
      <c r="AC82" s="9"/>
      <c r="AD82" s="9"/>
      <c r="AE82" s="40"/>
      <c r="AF82" s="39"/>
      <c r="AG82" s="40"/>
      <c r="AH82" s="9"/>
      <c r="AI82" s="9"/>
      <c r="AJ82" s="40"/>
      <c r="AK82" s="40"/>
      <c r="AL82" s="40"/>
      <c r="AM82" s="9"/>
      <c r="AN82" s="9"/>
      <c r="AO82" s="9"/>
      <c r="AP82" s="40"/>
      <c r="AQ82" s="40"/>
      <c r="AR82" s="40"/>
      <c r="AS82" s="40"/>
      <c r="AT82" s="40"/>
      <c r="AU82" s="40"/>
      <c r="AV82" s="40"/>
      <c r="AW82" s="40"/>
      <c r="AX82" s="40"/>
      <c r="AY82" s="40"/>
      <c r="AZ82" s="40"/>
      <c r="BA82" s="40"/>
      <c r="BB82" s="40"/>
      <c r="BC82" s="40"/>
    </row>
    <row r="83" spans="5:55" ht="12.75">
      <c r="E83" s="79"/>
      <c r="F83" s="52"/>
      <c r="G83" s="9"/>
      <c r="H83" s="22"/>
      <c r="I83" s="79"/>
      <c r="J83" s="53"/>
      <c r="K83" s="9"/>
      <c r="N83" s="9"/>
      <c r="O83" s="9"/>
      <c r="P83" s="9"/>
      <c r="Q83" s="9"/>
      <c r="R83" s="9"/>
      <c r="S83" s="9"/>
      <c r="T83" s="9"/>
      <c r="U83" s="40"/>
      <c r="V83" s="9"/>
      <c r="W83" s="9"/>
      <c r="X83" s="9"/>
      <c r="Y83" s="9"/>
      <c r="Z83" s="9"/>
      <c r="AA83" s="9"/>
      <c r="AB83" s="9"/>
      <c r="AC83" s="9"/>
      <c r="AD83" s="9"/>
      <c r="AE83" s="40"/>
      <c r="AF83" s="39"/>
      <c r="AG83" s="40"/>
      <c r="AH83" s="9"/>
      <c r="AI83" s="9"/>
      <c r="AJ83" s="40"/>
      <c r="AK83" s="40"/>
      <c r="AL83" s="40"/>
      <c r="AM83" s="9"/>
      <c r="AN83" s="9"/>
      <c r="AO83" s="9"/>
      <c r="AP83" s="40"/>
      <c r="AQ83" s="40"/>
      <c r="AR83" s="40"/>
      <c r="AS83" s="40"/>
      <c r="AT83" s="40"/>
      <c r="AU83" s="40"/>
      <c r="AV83" s="40"/>
      <c r="AW83" s="40"/>
      <c r="AX83" s="40"/>
      <c r="AY83" s="40"/>
      <c r="AZ83" s="40"/>
      <c r="BA83" s="40"/>
      <c r="BB83" s="40"/>
      <c r="BC83" s="40"/>
    </row>
    <row r="84" spans="1:55" ht="13.5" thickBot="1">
      <c r="A84" s="54" t="s">
        <v>22</v>
      </c>
      <c r="E84" s="83">
        <f>SUM(E80:E82)</f>
        <v>-14811</v>
      </c>
      <c r="F84" s="52"/>
      <c r="G84" s="84">
        <f>SUM(G80:G82)</f>
        <v>-36679</v>
      </c>
      <c r="H84" s="22"/>
      <c r="I84" s="83">
        <f>SUM(I80:I82)</f>
        <v>-33237</v>
      </c>
      <c r="J84" s="53"/>
      <c r="K84" s="84">
        <f>SUM(K80:K82)</f>
        <v>-51277</v>
      </c>
      <c r="N84" s="9"/>
      <c r="O84" s="9"/>
      <c r="P84" s="9"/>
      <c r="Q84" s="9"/>
      <c r="R84" s="9"/>
      <c r="S84" s="9"/>
      <c r="T84" s="9"/>
      <c r="U84" s="40"/>
      <c r="V84" s="9"/>
      <c r="W84" s="9"/>
      <c r="X84" s="9"/>
      <c r="Y84" s="9"/>
      <c r="Z84" s="9"/>
      <c r="AA84" s="9"/>
      <c r="AB84" s="9"/>
      <c r="AC84" s="9"/>
      <c r="AD84" s="9"/>
      <c r="AE84" s="40"/>
      <c r="AF84" s="9"/>
      <c r="AG84" s="40"/>
      <c r="AH84" s="9"/>
      <c r="AI84" s="9"/>
      <c r="AJ84" s="40"/>
      <c r="AK84" s="40"/>
      <c r="AL84" s="40"/>
      <c r="AM84" s="9"/>
      <c r="AN84" s="9"/>
      <c r="AO84" s="9"/>
      <c r="AP84" s="40"/>
      <c r="AQ84" s="40"/>
      <c r="AR84" s="40"/>
      <c r="AS84" s="40"/>
      <c r="AT84" s="40"/>
      <c r="AU84" s="40"/>
      <c r="AV84" s="40"/>
      <c r="AW84" s="40"/>
      <c r="AX84" s="40"/>
      <c r="AY84" s="40"/>
      <c r="AZ84" s="40"/>
      <c r="BA84" s="40"/>
      <c r="BB84" s="40"/>
      <c r="BC84" s="40"/>
    </row>
    <row r="85" spans="5:71" ht="12.75">
      <c r="E85" s="59"/>
      <c r="F85" s="52"/>
      <c r="G85" s="15"/>
      <c r="H85" s="22"/>
      <c r="I85" s="80"/>
      <c r="J85" s="53"/>
      <c r="K85" s="3"/>
      <c r="M85" s="40"/>
      <c r="N85" s="9"/>
      <c r="O85" s="9"/>
      <c r="P85" s="9"/>
      <c r="Q85" s="9"/>
      <c r="R85" s="9"/>
      <c r="S85" s="9"/>
      <c r="T85" s="9"/>
      <c r="U85" s="40"/>
      <c r="V85" s="9"/>
      <c r="W85" s="9"/>
      <c r="X85" s="9"/>
      <c r="Y85" s="9"/>
      <c r="Z85" s="9"/>
      <c r="AA85" s="9"/>
      <c r="AB85" s="9"/>
      <c r="AC85" s="9"/>
      <c r="AD85" s="9"/>
      <c r="AE85" s="40"/>
      <c r="AF85" s="40"/>
      <c r="AG85" s="40"/>
      <c r="AH85" s="9"/>
      <c r="AI85" s="9"/>
      <c r="AJ85" s="40"/>
      <c r="AK85" s="40"/>
      <c r="AL85" s="40"/>
      <c r="AM85" s="9"/>
      <c r="AN85" s="9"/>
      <c r="AO85" s="9"/>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row>
    <row r="86" spans="1:71" ht="12.75">
      <c r="A86" s="54" t="s">
        <v>68</v>
      </c>
      <c r="E86" s="59"/>
      <c r="F86" s="52"/>
      <c r="G86" s="15"/>
      <c r="H86" s="22"/>
      <c r="I86" s="80"/>
      <c r="J86" s="53"/>
      <c r="K86" s="3"/>
      <c r="M86" s="40"/>
      <c r="N86" s="9"/>
      <c r="O86" s="9"/>
      <c r="P86" s="9"/>
      <c r="Q86" s="9"/>
      <c r="R86" s="9"/>
      <c r="S86" s="9"/>
      <c r="T86" s="9"/>
      <c r="U86" s="40"/>
      <c r="V86" s="9"/>
      <c r="W86" s="9"/>
      <c r="X86" s="9"/>
      <c r="Y86" s="9"/>
      <c r="Z86" s="9"/>
      <c r="AA86" s="9"/>
      <c r="AB86" s="9"/>
      <c r="AC86" s="9"/>
      <c r="AD86" s="9"/>
      <c r="AE86" s="40"/>
      <c r="AF86" s="40"/>
      <c r="AG86" s="40"/>
      <c r="AH86" s="9"/>
      <c r="AI86" s="9"/>
      <c r="AJ86" s="40"/>
      <c r="AK86" s="40"/>
      <c r="AL86" s="40"/>
      <c r="AM86" s="9"/>
      <c r="AN86" s="9"/>
      <c r="AO86" s="9"/>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row>
    <row r="87" spans="1:71" ht="12.75">
      <c r="A87" t="s">
        <v>69</v>
      </c>
      <c r="E87" s="59">
        <f>E84</f>
        <v>-14811</v>
      </c>
      <c r="F87" s="52"/>
      <c r="G87" s="15">
        <f>G84</f>
        <v>-36679</v>
      </c>
      <c r="H87" s="22"/>
      <c r="I87" s="80">
        <f>I84</f>
        <v>-33237</v>
      </c>
      <c r="J87" s="53"/>
      <c r="K87" s="3">
        <f>K84</f>
        <v>-51277</v>
      </c>
      <c r="M87" s="40"/>
      <c r="N87" s="9"/>
      <c r="O87" s="9"/>
      <c r="P87" s="9"/>
      <c r="Q87" s="9"/>
      <c r="R87" s="9"/>
      <c r="S87" s="9"/>
      <c r="T87" s="9"/>
      <c r="U87" s="40"/>
      <c r="V87" s="9"/>
      <c r="W87" s="9"/>
      <c r="X87" s="9"/>
      <c r="Y87" s="9"/>
      <c r="Z87" s="9"/>
      <c r="AA87" s="9"/>
      <c r="AB87" s="9"/>
      <c r="AC87" s="9"/>
      <c r="AD87" s="9"/>
      <c r="AE87" s="40"/>
      <c r="AF87" s="40"/>
      <c r="AG87" s="40"/>
      <c r="AH87" s="9"/>
      <c r="AI87" s="9"/>
      <c r="AJ87" s="40"/>
      <c r="AK87" s="40"/>
      <c r="AL87" s="40"/>
      <c r="AM87" s="9"/>
      <c r="AN87" s="9"/>
      <c r="AO87" s="9"/>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row>
    <row r="88" spans="1:71" ht="12.75">
      <c r="A88" t="s">
        <v>70</v>
      </c>
      <c r="E88" s="76">
        <v>0</v>
      </c>
      <c r="F88" s="52"/>
      <c r="G88" s="15">
        <v>0</v>
      </c>
      <c r="H88" s="22"/>
      <c r="I88" s="80">
        <v>0</v>
      </c>
      <c r="J88" s="53"/>
      <c r="K88" s="3">
        <v>0</v>
      </c>
      <c r="M88" s="40"/>
      <c r="N88" s="9"/>
      <c r="O88" s="9"/>
      <c r="P88" s="9"/>
      <c r="Q88" s="9"/>
      <c r="R88" s="9"/>
      <c r="S88" s="9"/>
      <c r="T88" s="9"/>
      <c r="U88" s="40"/>
      <c r="V88" s="9"/>
      <c r="W88" s="9"/>
      <c r="X88" s="9"/>
      <c r="Y88" s="9"/>
      <c r="Z88" s="9"/>
      <c r="AA88" s="9"/>
      <c r="AB88" s="9"/>
      <c r="AC88" s="9"/>
      <c r="AD88" s="9"/>
      <c r="AE88" s="40"/>
      <c r="AF88" s="40"/>
      <c r="AG88" s="40"/>
      <c r="AH88" s="9"/>
      <c r="AI88" s="9"/>
      <c r="AJ88" s="40"/>
      <c r="AK88" s="40"/>
      <c r="AL88" s="40"/>
      <c r="AM88" s="9"/>
      <c r="AN88" s="9"/>
      <c r="AO88" s="9"/>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row>
    <row r="89" spans="5:10" ht="12.75">
      <c r="E89" s="77"/>
      <c r="F89" s="22"/>
      <c r="H89" s="22"/>
      <c r="I89" s="77"/>
      <c r="J89" s="22"/>
    </row>
    <row r="90" spans="1:11" ht="12.75">
      <c r="A90" t="s">
        <v>89</v>
      </c>
      <c r="E90" s="82">
        <f>E84/144475*100</f>
        <v>-10.251600622945146</v>
      </c>
      <c r="F90" s="22"/>
      <c r="G90" s="27">
        <f>G84/144475*100</f>
        <v>-25.38778335352137</v>
      </c>
      <c r="H90" s="22"/>
      <c r="I90" s="82">
        <f>I84/144475*100</f>
        <v>-23.00536424987022</v>
      </c>
      <c r="J90" s="22"/>
      <c r="K90" s="27">
        <f>K84/144475*100</f>
        <v>-35.491953625194675</v>
      </c>
    </row>
    <row r="91" spans="1:11" ht="12.75">
      <c r="A91" t="s">
        <v>90</v>
      </c>
      <c r="E91" s="63">
        <v>0</v>
      </c>
      <c r="F91" s="22"/>
      <c r="G91" s="23">
        <v>0</v>
      </c>
      <c r="H91" s="22"/>
      <c r="I91" s="63">
        <v>0</v>
      </c>
      <c r="J91" s="22"/>
      <c r="K91" s="23">
        <v>0</v>
      </c>
    </row>
    <row r="103" ht="12.75">
      <c r="A103" s="24" t="s">
        <v>46</v>
      </c>
    </row>
    <row r="104" spans="1:14" ht="12.75">
      <c r="A104" s="47" t="s">
        <v>100</v>
      </c>
      <c r="N104"/>
    </row>
    <row r="105" ht="12.75">
      <c r="N105"/>
    </row>
    <row r="106" spans="9:14" ht="12.75">
      <c r="I106" s="50"/>
      <c r="J106" s="20"/>
      <c r="K106" s="20"/>
      <c r="N106"/>
    </row>
    <row r="107" spans="9:14" ht="25.5">
      <c r="I107" s="99" t="s">
        <v>103</v>
      </c>
      <c r="J107" s="100"/>
      <c r="K107" s="101" t="s">
        <v>103</v>
      </c>
      <c r="N107"/>
    </row>
    <row r="108" spans="9:14" ht="12.75">
      <c r="I108" s="102" t="s">
        <v>101</v>
      </c>
      <c r="J108" s="105"/>
      <c r="K108" s="103" t="s">
        <v>102</v>
      </c>
      <c r="N108"/>
    </row>
    <row r="109" spans="9:14" ht="12.75">
      <c r="I109" s="104" t="s">
        <v>23</v>
      </c>
      <c r="J109" s="105"/>
      <c r="K109" s="100" t="s">
        <v>23</v>
      </c>
      <c r="N109"/>
    </row>
    <row r="110" spans="9:14" ht="12.75">
      <c r="I110" s="104" t="s">
        <v>91</v>
      </c>
      <c r="J110" s="105"/>
      <c r="K110" s="100" t="s">
        <v>91</v>
      </c>
      <c r="N110"/>
    </row>
    <row r="111" spans="9:14" ht="12.75">
      <c r="I111" s="104"/>
      <c r="J111" s="105"/>
      <c r="K111" s="100" t="s">
        <v>93</v>
      </c>
      <c r="N111"/>
    </row>
    <row r="112" spans="9:14" ht="12.75">
      <c r="I112" s="57"/>
      <c r="J112" s="20"/>
      <c r="K112" s="20"/>
      <c r="N112"/>
    </row>
    <row r="113" spans="1:14" ht="12.75">
      <c r="A113" s="54" t="s">
        <v>71</v>
      </c>
      <c r="I113" s="77"/>
      <c r="N113"/>
    </row>
    <row r="114" spans="1:14" ht="12.75">
      <c r="A114" s="54"/>
      <c r="I114" s="77"/>
      <c r="N114"/>
    </row>
    <row r="115" spans="1:14" ht="12.75">
      <c r="A115" t="s">
        <v>21</v>
      </c>
      <c r="I115" s="80">
        <f>I84</f>
        <v>-33237</v>
      </c>
      <c r="J115" s="3"/>
      <c r="K115" s="3">
        <f>K84</f>
        <v>-51277</v>
      </c>
      <c r="N115"/>
    </row>
    <row r="116" spans="9:14" ht="12.75">
      <c r="I116" s="80"/>
      <c r="J116" s="3"/>
      <c r="K116" s="3"/>
      <c r="N116"/>
    </row>
    <row r="117" spans="1:14" ht="12.75">
      <c r="A117" t="s">
        <v>0</v>
      </c>
      <c r="I117" s="80"/>
      <c r="J117" s="3"/>
      <c r="K117" s="3"/>
      <c r="N117"/>
    </row>
    <row r="118" spans="2:14" ht="12.75">
      <c r="B118" t="s">
        <v>24</v>
      </c>
      <c r="I118" s="80">
        <f>K15-I15</f>
        <v>14</v>
      </c>
      <c r="J118" s="3"/>
      <c r="K118" s="3">
        <v>10</v>
      </c>
      <c r="N118"/>
    </row>
    <row r="119" spans="2:14" ht="12.75">
      <c r="B119" t="s">
        <v>25</v>
      </c>
      <c r="I119" s="85">
        <f>-I77-I76</f>
        <v>36178</v>
      </c>
      <c r="J119" s="3"/>
      <c r="K119" s="16">
        <v>29541</v>
      </c>
      <c r="N119"/>
    </row>
    <row r="120" spans="1:14" ht="12.75">
      <c r="A120" t="s">
        <v>26</v>
      </c>
      <c r="I120" s="78">
        <f>SUM(I115:I119)</f>
        <v>2955</v>
      </c>
      <c r="J120" s="3"/>
      <c r="K120" s="11">
        <f>SUM(K115:K119)</f>
        <v>-21726</v>
      </c>
      <c r="N120"/>
    </row>
    <row r="121" spans="9:14" ht="12.75">
      <c r="I121" s="80"/>
      <c r="J121" s="3"/>
      <c r="K121" s="3"/>
      <c r="N121"/>
    </row>
    <row r="122" spans="1:14" ht="12.75">
      <c r="A122" t="s">
        <v>27</v>
      </c>
      <c r="I122" s="80"/>
      <c r="J122" s="3"/>
      <c r="K122" s="3"/>
      <c r="N122"/>
    </row>
    <row r="123" spans="2:14" ht="12.75">
      <c r="B123" t="s">
        <v>28</v>
      </c>
      <c r="I123" s="80">
        <f>K19+K21+K22-I22-I19-I21</f>
        <v>-82</v>
      </c>
      <c r="J123" s="3"/>
      <c r="K123" s="3">
        <v>-972</v>
      </c>
      <c r="N123"/>
    </row>
    <row r="124" spans="2:14" ht="12.75">
      <c r="B124" t="s">
        <v>29</v>
      </c>
      <c r="I124" s="80">
        <f>I47-K47-I119</f>
        <v>-2670</v>
      </c>
      <c r="J124" s="3"/>
      <c r="K124" s="3">
        <v>22704</v>
      </c>
      <c r="N124"/>
    </row>
    <row r="125" spans="1:14" ht="12.75">
      <c r="A125" t="s">
        <v>72</v>
      </c>
      <c r="I125" s="78">
        <f>SUM(I120:I124)</f>
        <v>203</v>
      </c>
      <c r="J125" s="3"/>
      <c r="K125" s="11">
        <f>SUM(K120:K124)</f>
        <v>6</v>
      </c>
      <c r="N125"/>
    </row>
    <row r="126" spans="9:14" ht="12.75">
      <c r="I126" s="79"/>
      <c r="J126" s="3"/>
      <c r="K126" s="9"/>
      <c r="N126"/>
    </row>
    <row r="127" spans="2:14" ht="12.75">
      <c r="B127" t="s">
        <v>30</v>
      </c>
      <c r="I127" s="80">
        <v>0</v>
      </c>
      <c r="J127" s="3"/>
      <c r="K127" s="3">
        <v>0</v>
      </c>
      <c r="N127"/>
    </row>
    <row r="128" spans="1:14" ht="12.75">
      <c r="A128" s="54" t="s">
        <v>31</v>
      </c>
      <c r="I128" s="86">
        <f>SUM(I125:I127)</f>
        <v>203</v>
      </c>
      <c r="J128" s="3"/>
      <c r="K128" s="21">
        <f>SUM(K125:K127)</f>
        <v>6</v>
      </c>
      <c r="N128"/>
    </row>
    <row r="129" spans="9:14" ht="12.75">
      <c r="I129" s="80"/>
      <c r="J129" s="3"/>
      <c r="K129" s="3"/>
      <c r="N129"/>
    </row>
    <row r="130" spans="1:14" ht="12.75">
      <c r="A130" s="54" t="s">
        <v>73</v>
      </c>
      <c r="I130" s="80"/>
      <c r="J130" s="3"/>
      <c r="K130" s="3"/>
      <c r="N130"/>
    </row>
    <row r="131" spans="2:14" ht="12.75">
      <c r="B131" t="s">
        <v>2</v>
      </c>
      <c r="I131" s="80">
        <v>0</v>
      </c>
      <c r="J131" s="3"/>
      <c r="K131" s="3">
        <v>0</v>
      </c>
      <c r="N131"/>
    </row>
    <row r="132" spans="1:14" ht="12.75">
      <c r="A132" s="54" t="s">
        <v>74</v>
      </c>
      <c r="I132" s="86"/>
      <c r="J132" s="3"/>
      <c r="K132" s="21">
        <f>SUM(K131)</f>
        <v>0</v>
      </c>
      <c r="N132"/>
    </row>
    <row r="133" spans="9:14" ht="12.75">
      <c r="I133" s="80"/>
      <c r="J133" s="3"/>
      <c r="K133" s="3"/>
      <c r="N133"/>
    </row>
    <row r="134" spans="1:14" ht="12.75">
      <c r="A134" s="54" t="s">
        <v>75</v>
      </c>
      <c r="I134" s="80"/>
      <c r="J134" s="3"/>
      <c r="K134" s="3"/>
      <c r="N134"/>
    </row>
    <row r="135" spans="2:14" ht="12.75">
      <c r="B135" t="s">
        <v>32</v>
      </c>
      <c r="I135" s="80">
        <v>0</v>
      </c>
      <c r="J135" s="3"/>
      <c r="K135" s="3">
        <v>0</v>
      </c>
      <c r="N135"/>
    </row>
    <row r="136" spans="2:14" ht="12.75">
      <c r="B136" t="s">
        <v>49</v>
      </c>
      <c r="I136" s="80"/>
      <c r="J136" s="3"/>
      <c r="K136" s="3">
        <v>0</v>
      </c>
      <c r="N136"/>
    </row>
    <row r="137" spans="2:14" ht="12.75">
      <c r="B137" t="s">
        <v>33</v>
      </c>
      <c r="I137" s="80">
        <v>0</v>
      </c>
      <c r="J137" s="3"/>
      <c r="K137" s="3">
        <v>0</v>
      </c>
      <c r="N137"/>
    </row>
    <row r="138" spans="1:14" ht="12.75">
      <c r="A138" s="54" t="s">
        <v>76</v>
      </c>
      <c r="I138" s="86">
        <f>SUM(I135:I137)</f>
        <v>0</v>
      </c>
      <c r="J138" s="3"/>
      <c r="K138" s="21">
        <f>SUM(K135:K137)</f>
        <v>0</v>
      </c>
      <c r="N138"/>
    </row>
    <row r="139" spans="9:14" ht="12.75">
      <c r="I139" s="80"/>
      <c r="J139" s="3"/>
      <c r="K139" s="3"/>
      <c r="N139"/>
    </row>
    <row r="140" spans="1:14" ht="12.75">
      <c r="A140" s="54" t="s">
        <v>34</v>
      </c>
      <c r="I140" s="80">
        <f>I138+I131+I128</f>
        <v>203</v>
      </c>
      <c r="J140" s="3"/>
      <c r="K140" s="3">
        <f>K138+K132+K128</f>
        <v>6</v>
      </c>
      <c r="N140"/>
    </row>
    <row r="141" spans="1:14" ht="12.75">
      <c r="A141" s="54" t="s">
        <v>35</v>
      </c>
      <c r="I141" s="87">
        <v>15</v>
      </c>
      <c r="J141" s="3"/>
      <c r="K141" s="3">
        <v>2</v>
      </c>
      <c r="N141"/>
    </row>
    <row r="142" spans="1:14" ht="13.5" thickBot="1">
      <c r="A142" s="54" t="s">
        <v>36</v>
      </c>
      <c r="I142" s="88">
        <f>SUM(I140:I141)</f>
        <v>218</v>
      </c>
      <c r="J142" s="3"/>
      <c r="K142" s="10">
        <f>SUM(K140:K141)</f>
        <v>8</v>
      </c>
      <c r="N142"/>
    </row>
    <row r="143" spans="9:14" ht="12.75">
      <c r="I143" s="22"/>
      <c r="N143"/>
    </row>
    <row r="144" ht="12.75">
      <c r="N144"/>
    </row>
    <row r="155" ht="12.75">
      <c r="A155" s="24" t="s">
        <v>37</v>
      </c>
    </row>
    <row r="156" ht="12.75">
      <c r="A156" s="47" t="s">
        <v>100</v>
      </c>
    </row>
    <row r="157" ht="12.75">
      <c r="A157" s="47"/>
    </row>
    <row r="158" spans="3:11" ht="12.75">
      <c r="C158" s="119" t="s">
        <v>77</v>
      </c>
      <c r="D158" s="120"/>
      <c r="E158" s="120"/>
      <c r="F158" s="120"/>
      <c r="G158" s="120"/>
      <c r="H158" s="120"/>
      <c r="I158" s="120"/>
      <c r="J158" s="120"/>
      <c r="K158" s="120"/>
    </row>
    <row r="159" spans="3:11" ht="12.75">
      <c r="C159" s="119" t="s">
        <v>87</v>
      </c>
      <c r="D159" s="119"/>
      <c r="E159" s="119"/>
      <c r="F159" s="119"/>
      <c r="G159" s="119"/>
      <c r="H159" s="97"/>
      <c r="I159" s="96" t="s">
        <v>88</v>
      </c>
      <c r="J159" s="97"/>
      <c r="K159" s="97"/>
    </row>
    <row r="160" spans="3:11" ht="25.5">
      <c r="C160" s="101" t="s">
        <v>38</v>
      </c>
      <c r="D160" s="101"/>
      <c r="E160" s="101" t="s">
        <v>39</v>
      </c>
      <c r="F160" s="101"/>
      <c r="G160" s="101" t="s">
        <v>1</v>
      </c>
      <c r="H160" s="101"/>
      <c r="I160" s="101" t="s">
        <v>40</v>
      </c>
      <c r="J160" s="101"/>
      <c r="K160" s="101" t="s">
        <v>41</v>
      </c>
    </row>
    <row r="161" spans="3:11" ht="12.75">
      <c r="C161" s="100" t="s">
        <v>23</v>
      </c>
      <c r="D161" s="54"/>
      <c r="E161" s="100" t="s">
        <v>23</v>
      </c>
      <c r="F161" s="54"/>
      <c r="G161" s="100" t="s">
        <v>23</v>
      </c>
      <c r="H161" s="54"/>
      <c r="I161" s="100" t="s">
        <v>23</v>
      </c>
      <c r="J161" s="54"/>
      <c r="K161" s="100" t="s">
        <v>23</v>
      </c>
    </row>
    <row r="163" spans="1:11" ht="12.75">
      <c r="A163" s="22"/>
      <c r="B163" s="22"/>
      <c r="C163" s="22"/>
      <c r="D163" s="22"/>
      <c r="E163" s="22"/>
      <c r="F163" s="22"/>
      <c r="G163" s="22"/>
      <c r="H163" s="22"/>
      <c r="I163" s="22"/>
      <c r="J163" s="22"/>
      <c r="K163" s="22"/>
    </row>
    <row r="164" spans="1:11" ht="12.75">
      <c r="A164" s="122" t="s">
        <v>63</v>
      </c>
      <c r="B164" s="122"/>
      <c r="C164" s="80">
        <f>C176</f>
        <v>144475</v>
      </c>
      <c r="D164" s="77"/>
      <c r="E164" s="80">
        <f>E176</f>
        <v>104744</v>
      </c>
      <c r="F164" s="77"/>
      <c r="G164" s="80">
        <f>G176</f>
        <v>22587</v>
      </c>
      <c r="H164" s="77"/>
      <c r="I164" s="80">
        <f>K33</f>
        <v>-1045129</v>
      </c>
      <c r="J164" s="77"/>
      <c r="K164" s="80">
        <f>SUM(C164:I164)</f>
        <v>-773323</v>
      </c>
    </row>
    <row r="165" spans="1:11" ht="12.75">
      <c r="A165" s="77"/>
      <c r="B165" s="77"/>
      <c r="C165" s="80"/>
      <c r="D165" s="77"/>
      <c r="E165" s="80"/>
      <c r="F165" s="77"/>
      <c r="G165" s="80"/>
      <c r="H165" s="77"/>
      <c r="I165" s="80"/>
      <c r="J165" s="77"/>
      <c r="K165" s="80"/>
    </row>
    <row r="166" spans="1:41" s="89" customFormat="1" ht="25.5" customHeight="1">
      <c r="A166" s="121" t="s">
        <v>78</v>
      </c>
      <c r="B166" s="121"/>
      <c r="C166" s="91">
        <v>0</v>
      </c>
      <c r="D166" s="92"/>
      <c r="E166" s="91">
        <v>0</v>
      </c>
      <c r="F166" s="92"/>
      <c r="G166" s="91">
        <v>0</v>
      </c>
      <c r="H166" s="92"/>
      <c r="I166" s="91">
        <f>I115</f>
        <v>-33237</v>
      </c>
      <c r="J166" s="92"/>
      <c r="K166" s="91">
        <f>SUM(C166:I166)</f>
        <v>-33237</v>
      </c>
      <c r="N166" s="90"/>
      <c r="O166" s="90"/>
      <c r="P166" s="90"/>
      <c r="Q166" s="90"/>
      <c r="R166" s="90"/>
      <c r="S166" s="90"/>
      <c r="T166" s="90"/>
      <c r="V166" s="90"/>
      <c r="W166" s="90"/>
      <c r="X166" s="90"/>
      <c r="Y166" s="90"/>
      <c r="Z166" s="90"/>
      <c r="AA166" s="90"/>
      <c r="AB166" s="90"/>
      <c r="AC166" s="90"/>
      <c r="AD166" s="90"/>
      <c r="AH166" s="90"/>
      <c r="AI166" s="90"/>
      <c r="AM166" s="90"/>
      <c r="AN166" s="90"/>
      <c r="AO166" s="90"/>
    </row>
    <row r="167" spans="1:11" ht="12.75">
      <c r="A167" s="77"/>
      <c r="B167" s="77"/>
      <c r="C167" s="80"/>
      <c r="D167" s="77"/>
      <c r="E167" s="80"/>
      <c r="F167" s="77"/>
      <c r="G167" s="80"/>
      <c r="H167" s="77"/>
      <c r="I167" s="80"/>
      <c r="J167" s="77"/>
      <c r="K167" s="80"/>
    </row>
    <row r="168" spans="1:11" ht="13.5" thickBot="1">
      <c r="A168" s="122" t="s">
        <v>99</v>
      </c>
      <c r="B168" s="122"/>
      <c r="C168" s="88">
        <f>SUM(C164:C167)</f>
        <v>144475</v>
      </c>
      <c r="D168" s="77"/>
      <c r="E168" s="88">
        <f>SUM(E164:E167)</f>
        <v>104744</v>
      </c>
      <c r="F168" s="77"/>
      <c r="G168" s="88">
        <f>SUM(G164:G167)</f>
        <v>22587</v>
      </c>
      <c r="H168" s="77"/>
      <c r="I168" s="88">
        <f>SUM(I164:I167)</f>
        <v>-1078366</v>
      </c>
      <c r="J168" s="77"/>
      <c r="K168" s="88">
        <f>SUM(K164:K167)</f>
        <v>-806560</v>
      </c>
    </row>
    <row r="170" ht="12.75">
      <c r="I170" s="15"/>
    </row>
    <row r="172" spans="1:11" ht="12.75">
      <c r="A172" s="117" t="s">
        <v>47</v>
      </c>
      <c r="B172" s="117"/>
      <c r="C172" s="3">
        <v>144475</v>
      </c>
      <c r="E172" s="3">
        <v>104744</v>
      </c>
      <c r="G172" s="3">
        <v>22587</v>
      </c>
      <c r="I172" s="3">
        <v>-940679</v>
      </c>
      <c r="K172" s="3">
        <f>SUM(C172:I172)</f>
        <v>-668873</v>
      </c>
    </row>
    <row r="173" spans="3:11" ht="12.75">
      <c r="C173" s="3"/>
      <c r="E173" s="3"/>
      <c r="G173" s="3"/>
      <c r="I173" s="3"/>
      <c r="K173" s="3"/>
    </row>
    <row r="174" spans="1:11" ht="25.5" customHeight="1">
      <c r="A174" s="118" t="s">
        <v>78</v>
      </c>
      <c r="B174" s="118"/>
      <c r="C174" s="3">
        <v>0</v>
      </c>
      <c r="E174" s="3">
        <v>0</v>
      </c>
      <c r="G174" s="3">
        <v>0</v>
      </c>
      <c r="I174" s="3">
        <f>K115</f>
        <v>-51277</v>
      </c>
      <c r="K174" s="3">
        <f>SUM(C174:I174)</f>
        <v>-51277</v>
      </c>
    </row>
    <row r="175" spans="3:11" ht="12.75">
      <c r="C175" s="3"/>
      <c r="E175" s="3"/>
      <c r="G175" s="3"/>
      <c r="I175" s="3"/>
      <c r="K175" s="3"/>
    </row>
    <row r="176" spans="1:11" ht="13.5" thickBot="1">
      <c r="A176" s="117" t="s">
        <v>104</v>
      </c>
      <c r="B176" s="117"/>
      <c r="C176" s="10">
        <f>SUM(C172:C175)</f>
        <v>144475</v>
      </c>
      <c r="E176" s="10">
        <f>SUM(E172:E175)</f>
        <v>104744</v>
      </c>
      <c r="G176" s="10">
        <f>SUM(G172:G175)</f>
        <v>22587</v>
      </c>
      <c r="I176" s="10">
        <f>SUM(I172:I175)</f>
        <v>-991956</v>
      </c>
      <c r="K176" s="10">
        <f>SUM(K172:K175)</f>
        <v>-720150</v>
      </c>
    </row>
  </sheetData>
  <mergeCells count="15">
    <mergeCell ref="A172:B172"/>
    <mergeCell ref="A176:B176"/>
    <mergeCell ref="A174:B174"/>
    <mergeCell ref="C158:K158"/>
    <mergeCell ref="A166:B166"/>
    <mergeCell ref="A164:B164"/>
    <mergeCell ref="A168:B168"/>
    <mergeCell ref="C159:G159"/>
    <mergeCell ref="R62:T62"/>
    <mergeCell ref="E62:G62"/>
    <mergeCell ref="I62:K62"/>
    <mergeCell ref="A1:K1"/>
    <mergeCell ref="A2:K2"/>
    <mergeCell ref="A3:K3"/>
    <mergeCell ref="N62:P62"/>
  </mergeCells>
  <printOptions horizontalCentered="1"/>
  <pageMargins left="0.47" right="0.5" top="0.25" bottom="0.23" header="0.17" footer="0.16"/>
  <pageSetup fitToHeight="100" horizontalDpi="1200" verticalDpi="1200" orientation="portrait" r:id="rId2"/>
  <headerFooter alignWithMargins="0">
    <oddFooter>&amp;L&amp;C&amp;R&amp;P</oddFooter>
  </headerFooter>
  <rowBreaks count="3" manualBreakCount="3">
    <brk id="58" max="10" man="1"/>
    <brk id="102" max="255" man="1"/>
    <brk id="154" max="10" man="1"/>
  </rowBreaks>
  <ignoredErrors>
    <ignoredError sqref="K109 K8 I10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TYS Consulting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 Yow Sai</dc:creator>
  <cp:keywords/>
  <dc:description/>
  <cp:lastModifiedBy>Securities Services (Holdings) Sdn Bhd</cp:lastModifiedBy>
  <cp:lastPrinted>2006-08-11T06:24:14Z</cp:lastPrinted>
  <dcterms:created xsi:type="dcterms:W3CDTF">2004-05-28T04:46:11Z</dcterms:created>
  <dcterms:modified xsi:type="dcterms:W3CDTF">2006-08-28T06:29:46Z</dcterms:modified>
  <cp:category/>
  <cp:version/>
  <cp:contentType/>
  <cp:contentStatus/>
</cp:coreProperties>
</file>